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uzy/skillsbench/demand-shock-skillsbench/tasks/shock-analysis-demand/solution/"/>
    </mc:Choice>
  </mc:AlternateContent>
  <xr:revisionPtr revIDLastSave="0" documentId="13_ncr:1_{2512AFA0-9369-AE41-872C-9B79A2C4BFD1}" xr6:coauthVersionLast="47" xr6:coauthVersionMax="47" xr10:uidLastSave="{00000000-0000-0000-0000-000000000000}"/>
  <bookViews>
    <workbookView xWindow="0" yWindow="760" windowWidth="29400" windowHeight="16660" xr2:uid="{9BC39825-FA41-477D-BA5D-D04803E2A01C}"/>
  </bookViews>
  <sheets>
    <sheet name="NA " sheetId="1" r:id="rId1"/>
    <sheet name="SUT calc" sheetId="6" r:id="rId2"/>
    <sheet name="USE (38-38)-2024" sheetId="4" r:id="rId3"/>
    <sheet name="SUPPLY (38-38)-2024" sheetId="3" r:id="rId4"/>
    <sheet name="WEO_Dat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E50" i="1"/>
  <c r="E51" i="1"/>
  <c r="E52" i="1"/>
  <c r="E53" i="1"/>
  <c r="E54" i="1"/>
  <c r="E55" i="1"/>
  <c r="E48" i="1"/>
  <c r="E86" i="1"/>
  <c r="E87" i="1"/>
  <c r="E88" i="1"/>
  <c r="E89" i="1"/>
  <c r="E90" i="1"/>
  <c r="E91" i="1"/>
  <c r="E92" i="1"/>
  <c r="E85" i="1"/>
  <c r="E15" i="1"/>
  <c r="E10" i="1"/>
  <c r="E11" i="1"/>
  <c r="E12" i="1"/>
  <c r="E13" i="1"/>
  <c r="E14" i="1"/>
  <c r="E16" i="1"/>
  <c r="E9" i="1"/>
  <c r="D31" i="1"/>
  <c r="C46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" i="6"/>
  <c r="D42" i="6"/>
  <c r="C42" i="6"/>
  <c r="C5" i="6"/>
  <c r="D5" i="6"/>
  <c r="C6" i="6"/>
  <c r="D6" i="6"/>
  <c r="C7" i="6"/>
  <c r="D7" i="6"/>
  <c r="C8" i="6"/>
  <c r="D8" i="6"/>
  <c r="C9" i="6"/>
  <c r="D9" i="6"/>
  <c r="C10" i="6"/>
  <c r="D10" i="6"/>
  <c r="C11" i="6"/>
  <c r="D11" i="6"/>
  <c r="C12" i="6"/>
  <c r="D12" i="6"/>
  <c r="C13" i="6"/>
  <c r="D13" i="6"/>
  <c r="C14" i="6"/>
  <c r="D14" i="6"/>
  <c r="C15" i="6"/>
  <c r="D15" i="6"/>
  <c r="C16" i="6"/>
  <c r="D16" i="6"/>
  <c r="C17" i="6"/>
  <c r="D17" i="6"/>
  <c r="C18" i="6"/>
  <c r="D18" i="6"/>
  <c r="C19" i="6"/>
  <c r="D19" i="6"/>
  <c r="C20" i="6"/>
  <c r="D20" i="6"/>
  <c r="C21" i="6"/>
  <c r="D21" i="6"/>
  <c r="C22" i="6"/>
  <c r="D22" i="6"/>
  <c r="C23" i="6"/>
  <c r="D23" i="6"/>
  <c r="C24" i="6"/>
  <c r="D24" i="6"/>
  <c r="C25" i="6"/>
  <c r="D25" i="6"/>
  <c r="C26" i="6"/>
  <c r="D26" i="6"/>
  <c r="C27" i="6"/>
  <c r="D27" i="6"/>
  <c r="C28" i="6"/>
  <c r="D28" i="6"/>
  <c r="C29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C40" i="6"/>
  <c r="D40" i="6"/>
  <c r="C41" i="6"/>
  <c r="D41" i="6"/>
  <c r="D4" i="6"/>
  <c r="C4" i="6"/>
  <c r="D10" i="5"/>
  <c r="E3" i="5"/>
  <c r="E4" i="5"/>
  <c r="E5" i="5"/>
  <c r="E6" i="5"/>
  <c r="D11" i="5" s="1"/>
  <c r="E7" i="5"/>
  <c r="E8" i="5"/>
  <c r="E9" i="5"/>
  <c r="D12" i="5" l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30" i="1" l="1"/>
  <c r="B42" i="1"/>
  <c r="B80" i="1"/>
  <c r="B81" i="1"/>
  <c r="B82" i="1"/>
  <c r="B46" i="1"/>
  <c r="B84" i="1"/>
  <c r="B85" i="1"/>
  <c r="B49" i="1"/>
  <c r="B87" i="1"/>
  <c r="B88" i="1"/>
  <c r="B52" i="1"/>
  <c r="B91" i="1"/>
  <c r="B55" i="1"/>
  <c r="B93" i="1"/>
  <c r="B57" i="1"/>
  <c r="B95" i="1"/>
  <c r="B59" i="1"/>
  <c r="B60" i="1"/>
  <c r="B61" i="1"/>
  <c r="B62" i="1"/>
  <c r="B100" i="1"/>
  <c r="B64" i="1"/>
  <c r="D109" i="1"/>
  <c r="D72" i="1"/>
  <c r="B10" i="5"/>
  <c r="B11" i="5" s="1"/>
  <c r="AQ53" i="4"/>
  <c r="C3" i="1"/>
  <c r="C42" i="1" s="1"/>
  <c r="C4" i="1"/>
  <c r="C5" i="1"/>
  <c r="C81" i="1" s="1"/>
  <c r="C6" i="1"/>
  <c r="C7" i="1"/>
  <c r="C46" i="1" s="1"/>
  <c r="C8" i="1"/>
  <c r="C84" i="1" s="1"/>
  <c r="C9" i="1"/>
  <c r="C85" i="1" s="1"/>
  <c r="C10" i="1"/>
  <c r="C49" i="1" s="1"/>
  <c r="B12" i="5" l="1"/>
  <c r="C12" i="1"/>
  <c r="C88" i="1" s="1"/>
  <c r="C11" i="1"/>
  <c r="C87" i="1" s="1"/>
  <c r="J88" i="1" s="1"/>
  <c r="J6" i="1"/>
  <c r="K6" i="1" s="1"/>
  <c r="B48" i="1"/>
  <c r="B99" i="1"/>
  <c r="B51" i="1"/>
  <c r="B50" i="1"/>
  <c r="C48" i="1"/>
  <c r="J49" i="1" s="1"/>
  <c r="B96" i="1"/>
  <c r="B44" i="1"/>
  <c r="J5" i="1"/>
  <c r="K5" i="1" s="1"/>
  <c r="B43" i="1"/>
  <c r="C43" i="1"/>
  <c r="J43" i="1" s="1"/>
  <c r="K43" i="1" s="1"/>
  <c r="J85" i="1"/>
  <c r="C86" i="1"/>
  <c r="B86" i="1"/>
  <c r="C80" i="1"/>
  <c r="J81" i="1" s="1"/>
  <c r="K81" i="1" s="1"/>
  <c r="B54" i="1"/>
  <c r="J4" i="1"/>
  <c r="K4" i="1" s="1"/>
  <c r="C79" i="1"/>
  <c r="J10" i="1"/>
  <c r="C47" i="1"/>
  <c r="D106" i="1"/>
  <c r="D69" i="1"/>
  <c r="C44" i="1"/>
  <c r="B45" i="1"/>
  <c r="B63" i="1"/>
  <c r="B58" i="1"/>
  <c r="B47" i="1"/>
  <c r="B89" i="1"/>
  <c r="J12" i="1"/>
  <c r="J9" i="1"/>
  <c r="B94" i="1"/>
  <c r="C51" i="1"/>
  <c r="F10" i="1"/>
  <c r="G10" i="1" s="1"/>
  <c r="H10" i="1" s="1"/>
  <c r="B53" i="1"/>
  <c r="B90" i="1"/>
  <c r="B98" i="1"/>
  <c r="B92" i="1"/>
  <c r="J7" i="1"/>
  <c r="K7" i="1" s="1"/>
  <c r="B79" i="1"/>
  <c r="B101" i="1"/>
  <c r="B56" i="1"/>
  <c r="B97" i="1"/>
  <c r="C45" i="1"/>
  <c r="C82" i="1"/>
  <c r="J82" i="1" s="1"/>
  <c r="K82" i="1" s="1"/>
  <c r="C83" i="1"/>
  <c r="B83" i="1"/>
  <c r="J8" i="1"/>
  <c r="K8" i="1" s="1"/>
  <c r="F88" i="1" l="1"/>
  <c r="G88" i="1" s="1"/>
  <c r="H88" i="1" s="1"/>
  <c r="C50" i="1"/>
  <c r="J50" i="1" s="1"/>
  <c r="J11" i="1"/>
  <c r="J87" i="1"/>
  <c r="C13" i="1"/>
  <c r="B13" i="5"/>
  <c r="J86" i="1"/>
  <c r="F86" i="1"/>
  <c r="G86" i="1" s="1"/>
  <c r="H86" i="1" s="1"/>
  <c r="F87" i="1"/>
  <c r="G87" i="1" s="1"/>
  <c r="H87" i="1" s="1"/>
  <c r="F85" i="1"/>
  <c r="J83" i="1"/>
  <c r="K83" i="1" s="1"/>
  <c r="J48" i="1"/>
  <c r="J44" i="1"/>
  <c r="K44" i="1" s="1"/>
  <c r="J80" i="1"/>
  <c r="K80" i="1" s="1"/>
  <c r="J51" i="1"/>
  <c r="J47" i="1"/>
  <c r="K47" i="1" s="1"/>
  <c r="J45" i="1"/>
  <c r="K45" i="1" s="1"/>
  <c r="J84" i="1"/>
  <c r="K84" i="1" s="1"/>
  <c r="J46" i="1"/>
  <c r="K46" i="1" s="1"/>
  <c r="I10" i="1"/>
  <c r="F9" i="1"/>
  <c r="G9" i="1" s="1"/>
  <c r="H9" i="1" s="1"/>
  <c r="K10" i="1" s="1"/>
  <c r="F11" i="1"/>
  <c r="G11" i="1" s="1"/>
  <c r="H11" i="1" s="1"/>
  <c r="D70" i="1"/>
  <c r="F50" i="1" l="1"/>
  <c r="G50" i="1" s="1"/>
  <c r="H50" i="1" s="1"/>
  <c r="I50" i="1" s="1"/>
  <c r="F12" i="1"/>
  <c r="G12" i="1" s="1"/>
  <c r="H12" i="1" s="1"/>
  <c r="I12" i="1" s="1"/>
  <c r="C14" i="1"/>
  <c r="B14" i="5"/>
  <c r="C89" i="1"/>
  <c r="J89" i="1" s="1"/>
  <c r="C52" i="1"/>
  <c r="J52" i="1" s="1"/>
  <c r="J13" i="1"/>
  <c r="G85" i="1"/>
  <c r="H85" i="1" s="1"/>
  <c r="I85" i="1" s="1"/>
  <c r="K87" i="1"/>
  <c r="I87" i="1"/>
  <c r="I88" i="1"/>
  <c r="K88" i="1"/>
  <c r="I86" i="1"/>
  <c r="I11" i="1"/>
  <c r="K11" i="1"/>
  <c r="F49" i="1"/>
  <c r="G49" i="1" s="1"/>
  <c r="H49" i="1" s="1"/>
  <c r="F51" i="1"/>
  <c r="G51" i="1" s="1"/>
  <c r="H51" i="1" s="1"/>
  <c r="F48" i="1"/>
  <c r="G48" i="1" s="1"/>
  <c r="H48" i="1" s="1"/>
  <c r="K9" i="1"/>
  <c r="I9" i="1"/>
  <c r="K12" i="1" l="1"/>
  <c r="F52" i="1"/>
  <c r="G52" i="1" s="1"/>
  <c r="H52" i="1" s="1"/>
  <c r="K52" i="1" s="1"/>
  <c r="F13" i="1"/>
  <c r="G13" i="1" s="1"/>
  <c r="H13" i="1" s="1"/>
  <c r="C15" i="1"/>
  <c r="B15" i="5"/>
  <c r="C90" i="1"/>
  <c r="C53" i="1"/>
  <c r="J53" i="1" s="1"/>
  <c r="J14" i="1"/>
  <c r="K86" i="1"/>
  <c r="K85" i="1"/>
  <c r="I48" i="1"/>
  <c r="K48" i="1"/>
  <c r="I51" i="1"/>
  <c r="K51" i="1"/>
  <c r="K49" i="1"/>
  <c r="I49" i="1"/>
  <c r="K50" i="1"/>
  <c r="I52" i="1" l="1"/>
  <c r="I13" i="1"/>
  <c r="K13" i="1"/>
  <c r="F90" i="1"/>
  <c r="G90" i="1" s="1"/>
  <c r="H90" i="1" s="1"/>
  <c r="I90" i="1" s="1"/>
  <c r="F14" i="1"/>
  <c r="G14" i="1" s="1"/>
  <c r="H14" i="1" s="1"/>
  <c r="F53" i="1"/>
  <c r="G53" i="1" s="1"/>
  <c r="H53" i="1" s="1"/>
  <c r="K53" i="1" s="1"/>
  <c r="F89" i="1"/>
  <c r="G89" i="1" s="1"/>
  <c r="H89" i="1" s="1"/>
  <c r="J90" i="1"/>
  <c r="B16" i="5"/>
  <c r="C16" i="1"/>
  <c r="C91" i="1"/>
  <c r="J91" i="1" s="1"/>
  <c r="J15" i="1"/>
  <c r="C54" i="1"/>
  <c r="J54" i="1" s="1"/>
  <c r="K90" i="1" l="1"/>
  <c r="I53" i="1"/>
  <c r="I89" i="1"/>
  <c r="K89" i="1"/>
  <c r="I14" i="1"/>
  <c r="K14" i="1"/>
  <c r="F54" i="1"/>
  <c r="G54" i="1" s="1"/>
  <c r="H54" i="1" s="1"/>
  <c r="F15" i="1"/>
  <c r="G15" i="1" s="1"/>
  <c r="H15" i="1" s="1"/>
  <c r="F91" i="1"/>
  <c r="G91" i="1" s="1"/>
  <c r="H91" i="1" s="1"/>
  <c r="C55" i="1"/>
  <c r="J55" i="1" s="1"/>
  <c r="J16" i="1"/>
  <c r="C92" i="1"/>
  <c r="J92" i="1" s="1"/>
  <c r="B17" i="5"/>
  <c r="C17" i="1"/>
  <c r="I15" i="1" l="1"/>
  <c r="K15" i="1"/>
  <c r="I54" i="1"/>
  <c r="K54" i="1"/>
  <c r="I91" i="1"/>
  <c r="K91" i="1"/>
  <c r="F16" i="1"/>
  <c r="G16" i="1" s="1"/>
  <c r="H16" i="1" s="1"/>
  <c r="K17" i="1" s="1"/>
  <c r="F92" i="1"/>
  <c r="G92" i="1" s="1"/>
  <c r="H92" i="1" s="1"/>
  <c r="K92" i="1" s="1"/>
  <c r="F55" i="1"/>
  <c r="G55" i="1" s="1"/>
  <c r="H55" i="1" s="1"/>
  <c r="I55" i="1" s="1"/>
  <c r="C56" i="1"/>
  <c r="C93" i="1"/>
  <c r="J17" i="1"/>
  <c r="C18" i="1"/>
  <c r="B18" i="5"/>
  <c r="K55" i="1" l="1"/>
  <c r="I92" i="1"/>
  <c r="K16" i="1"/>
  <c r="I16" i="1"/>
  <c r="B19" i="5"/>
  <c r="C19" i="1"/>
  <c r="K18" i="1"/>
  <c r="C57" i="1"/>
  <c r="J18" i="1"/>
  <c r="C94" i="1"/>
  <c r="K93" i="1"/>
  <c r="J93" i="1"/>
  <c r="K56" i="1"/>
  <c r="J56" i="1"/>
  <c r="J94" i="1" l="1"/>
  <c r="K94" i="1"/>
  <c r="K57" i="1"/>
  <c r="J57" i="1"/>
  <c r="C95" i="1"/>
  <c r="J19" i="1"/>
  <c r="K19" i="1"/>
  <c r="C58" i="1"/>
  <c r="B20" i="5"/>
  <c r="C20" i="1"/>
  <c r="C96" i="1" l="1"/>
  <c r="C59" i="1"/>
  <c r="K20" i="1"/>
  <c r="J20" i="1"/>
  <c r="C21" i="1"/>
  <c r="B21" i="5"/>
  <c r="K58" i="1"/>
  <c r="J58" i="1"/>
  <c r="J95" i="1"/>
  <c r="K95" i="1"/>
  <c r="C22" i="1" l="1"/>
  <c r="B22" i="5"/>
  <c r="C60" i="1"/>
  <c r="C97" i="1"/>
  <c r="J21" i="1"/>
  <c r="K21" i="1"/>
  <c r="K59" i="1"/>
  <c r="J59" i="1"/>
  <c r="K96" i="1"/>
  <c r="J96" i="1"/>
  <c r="J97" i="1" l="1"/>
  <c r="K97" i="1"/>
  <c r="J60" i="1"/>
  <c r="K60" i="1"/>
  <c r="B23" i="5"/>
  <c r="C23" i="1"/>
  <c r="C61" i="1"/>
  <c r="C98" i="1"/>
  <c r="K22" i="1"/>
  <c r="J22" i="1"/>
  <c r="K98" i="1" l="1"/>
  <c r="J98" i="1"/>
  <c r="J61" i="1"/>
  <c r="K61" i="1"/>
  <c r="C99" i="1"/>
  <c r="K23" i="1"/>
  <c r="J23" i="1"/>
  <c r="C62" i="1"/>
  <c r="B24" i="5"/>
  <c r="C24" i="1"/>
  <c r="C63" i="1" l="1"/>
  <c r="C100" i="1"/>
  <c r="J24" i="1"/>
  <c r="K24" i="1"/>
  <c r="B25" i="5"/>
  <c r="C25" i="1"/>
  <c r="J62" i="1"/>
  <c r="K62" i="1"/>
  <c r="K99" i="1"/>
  <c r="J99" i="1"/>
  <c r="K25" i="1" l="1"/>
  <c r="C64" i="1"/>
  <c r="C101" i="1"/>
  <c r="J25" i="1"/>
  <c r="J100" i="1"/>
  <c r="K100" i="1"/>
  <c r="K63" i="1"/>
  <c r="J63" i="1"/>
  <c r="K101" i="1" l="1"/>
  <c r="J101" i="1"/>
  <c r="K64" i="1"/>
  <c r="J64" i="1"/>
</calcChain>
</file>

<file path=xl/sharedStrings.xml><?xml version="1.0" encoding="utf-8"?>
<sst xmlns="http://schemas.openxmlformats.org/spreadsheetml/2006/main" count="424" uniqueCount="183">
  <si>
    <t>Project allocation</t>
  </si>
  <si>
    <t>&gt; assumed for a small open economy …</t>
  </si>
  <si>
    <t>demand multiplier</t>
  </si>
  <si>
    <t>import content share</t>
  </si>
  <si>
    <t>&gt;6.5B USD * Lari/USD (2025)</t>
  </si>
  <si>
    <t>total investment</t>
  </si>
  <si>
    <t>Scenario 3 (Higher Import Content Share)</t>
  </si>
  <si>
    <t>Assumptions</t>
  </si>
  <si>
    <t>% of GDP</t>
  </si>
  <si>
    <t>Multiplier</t>
  </si>
  <si>
    <t>I-M</t>
  </si>
  <si>
    <t>Projected Growth</t>
  </si>
  <si>
    <t>Baseline GDP Growth</t>
  </si>
  <si>
    <t>GDP impact</t>
  </si>
  <si>
    <t>Imports</t>
  </si>
  <si>
    <t>Project Investment</t>
  </si>
  <si>
    <t>Project Allocation (%)</t>
  </si>
  <si>
    <t>Real GDP</t>
  </si>
  <si>
    <t>Year</t>
  </si>
  <si>
    <t>&gt; got from the supply table</t>
  </si>
  <si>
    <t>Scenario 2 (Higher Multiplier)</t>
  </si>
  <si>
    <t>Total</t>
  </si>
  <si>
    <t>Services provided by extraterritorial organisations and bodies</t>
  </si>
  <si>
    <t>99</t>
  </si>
  <si>
    <t xml:space="preserve">Services of households as employers; undifferentiated goods and services produced by hServices provided by extraterritorial organisations and bodiesouseholds for own use </t>
  </si>
  <si>
    <t>97-98</t>
  </si>
  <si>
    <t>Other services</t>
  </si>
  <si>
    <t>94-96</t>
  </si>
  <si>
    <t xml:space="preserve">Arts, entertainment and recreation services </t>
  </si>
  <si>
    <t>90-93</t>
  </si>
  <si>
    <t xml:space="preserve">Social work services </t>
  </si>
  <si>
    <t>87-88</t>
  </si>
  <si>
    <t xml:space="preserve">Human health services </t>
  </si>
  <si>
    <t xml:space="preserve">Education services </t>
  </si>
  <si>
    <t xml:space="preserve">Public administration and defence services; compulsory social security services </t>
  </si>
  <si>
    <t>Administrative and support services</t>
  </si>
  <si>
    <t>77-82</t>
  </si>
  <si>
    <t xml:space="preserve">Advertising and market research services; other professional, scientific and technical services; veterinary services </t>
  </si>
  <si>
    <t>73-75</t>
  </si>
  <si>
    <t xml:space="preserve">Scientific research and development services </t>
  </si>
  <si>
    <t>72</t>
  </si>
  <si>
    <t xml:space="preserve">Legal and accounting services; services of head offices; management consultancy services; architectural and engineering services; technical testing and analysis services </t>
  </si>
  <si>
    <t>69-71</t>
  </si>
  <si>
    <t xml:space="preserve">Real estate services </t>
  </si>
  <si>
    <t>68</t>
  </si>
  <si>
    <t xml:space="preserve">Financial and insurance services </t>
  </si>
  <si>
    <t>64-66</t>
  </si>
  <si>
    <t xml:space="preserve">Computer programming, consultancy and related services; information services </t>
  </si>
  <si>
    <t>62-63</t>
  </si>
  <si>
    <t xml:space="preserve">Telecommunications services </t>
  </si>
  <si>
    <t>61</t>
  </si>
  <si>
    <t xml:space="preserve">Publishing, audiovisual and broadcasting services </t>
  </si>
  <si>
    <t>58-60</t>
  </si>
  <si>
    <t xml:space="preserve">Accommodation and food services </t>
  </si>
  <si>
    <t>55-56</t>
  </si>
  <si>
    <t>Transportation and storage services</t>
  </si>
  <si>
    <t>49-53</t>
  </si>
  <si>
    <t xml:space="preserve">Wholesale and retail trade services; repair services of motor vehicles and motorcycles </t>
  </si>
  <si>
    <t>45-47</t>
  </si>
  <si>
    <t xml:space="preserve">Constructions and construction works </t>
  </si>
  <si>
    <t>41-43</t>
  </si>
  <si>
    <t xml:space="preserve">Water supply; sewerage, waste management and remediation services </t>
  </si>
  <si>
    <t>36-39</t>
  </si>
  <si>
    <t xml:space="preserve">Electricity, gas, steam and air conditioning </t>
  </si>
  <si>
    <t>35</t>
  </si>
  <si>
    <t xml:space="preserve">Furniture; other manufactured goods; repair and installation services of machinery and equipment </t>
  </si>
  <si>
    <t>31-33</t>
  </si>
  <si>
    <t xml:space="preserve">Transport equipment </t>
  </si>
  <si>
    <t>29-30</t>
  </si>
  <si>
    <t xml:space="preserve">Machinery and equipment n.e.c. </t>
  </si>
  <si>
    <t xml:space="preserve">Electrical equipment </t>
  </si>
  <si>
    <t xml:space="preserve">Computer, electronic and optical products </t>
  </si>
  <si>
    <t xml:space="preserve">Basic metals and fabricated metal products, except machinery and equipment </t>
  </si>
  <si>
    <t>24-25</t>
  </si>
  <si>
    <t xml:space="preserve">Rubber and plastics products, and other non-metallic mineral products </t>
  </si>
  <si>
    <t>22-23</t>
  </si>
  <si>
    <t xml:space="preserve">Basic pharmaceutical products and pharmaceutical preparations </t>
  </si>
  <si>
    <t xml:space="preserve">Chemicals and chemical products </t>
  </si>
  <si>
    <t>Coke and refined petroleum products</t>
  </si>
  <si>
    <t xml:space="preserve">Wood and paper products, and printing services </t>
  </si>
  <si>
    <t>16-18</t>
  </si>
  <si>
    <t xml:space="preserve">Textiles, wearing apparel and leather products </t>
  </si>
  <si>
    <t>13-15</t>
  </si>
  <si>
    <t xml:space="preserve">Food products, beverages and tobacco products </t>
  </si>
  <si>
    <t>10-12</t>
  </si>
  <si>
    <t xml:space="preserve">Mining and quarrying </t>
  </si>
  <si>
    <t>5-9</t>
  </si>
  <si>
    <t xml:space="preserve">Products of agriculture, forestry and fishing </t>
  </si>
  <si>
    <t>1-3</t>
  </si>
  <si>
    <t>Resources, total</t>
  </si>
  <si>
    <t>Import, total</t>
  </si>
  <si>
    <t>Taxes on products</t>
  </si>
  <si>
    <t>Trade and transport margins</t>
  </si>
  <si>
    <t>Output, total</t>
  </si>
  <si>
    <t>Activities of extra-territorial organisations and bodies</t>
  </si>
  <si>
    <t xml:space="preserve">Activities of households as employers of domestic personnel and undifferentiated goods and services production of households for own use </t>
  </si>
  <si>
    <t xml:space="preserve">Other service activities </t>
  </si>
  <si>
    <t xml:space="preserve">Arts, entertainment and recreation </t>
  </si>
  <si>
    <t xml:space="preserve">Social work activities </t>
  </si>
  <si>
    <t xml:space="preserve">Human health activities </t>
  </si>
  <si>
    <t>Education</t>
  </si>
  <si>
    <t xml:space="preserve">Public administration and defence; compulsory social security </t>
  </si>
  <si>
    <t xml:space="preserve">Administrative and support service activities </t>
  </si>
  <si>
    <t xml:space="preserve">Advertising and market research; other professional, scientific and technical activities; veterinary activities </t>
  </si>
  <si>
    <t xml:space="preserve">Scientific research and development </t>
  </si>
  <si>
    <t>Legal and accounting activities; activities of head offices; management consultancy activities; architecture and engineering activities; technical testing and analysis</t>
  </si>
  <si>
    <t xml:space="preserve">Real estate activities </t>
  </si>
  <si>
    <t xml:space="preserve">Financial and insurance activities </t>
  </si>
  <si>
    <t xml:space="preserve">Computer programming, consultancy and related activities; information service activities </t>
  </si>
  <si>
    <t>Telecommunications</t>
  </si>
  <si>
    <t xml:space="preserve">Publishing, audiovisual and broadcasting activities </t>
  </si>
  <si>
    <t>Accommodation and food service activities</t>
  </si>
  <si>
    <t xml:space="preserve">Transportation and storage </t>
  </si>
  <si>
    <t xml:space="preserve">Wholesale and retail trade, repair of motor vehicles and motorcycles </t>
  </si>
  <si>
    <t>Construction</t>
  </si>
  <si>
    <t xml:space="preserve">Water supply; sewerage, waste management and remediation activities </t>
  </si>
  <si>
    <t xml:space="preserve">Electricity, gas, steam and air conditioning supply </t>
  </si>
  <si>
    <t xml:space="preserve">Manufacture of furniture; other manufacturing; repair and installation of machinery and equipment </t>
  </si>
  <si>
    <t xml:space="preserve">Manufacture of transport equipment </t>
  </si>
  <si>
    <t xml:space="preserve">Manufacture of machinery and equipment n.e.c. </t>
  </si>
  <si>
    <t xml:space="preserve">Manufacture of electrical equipment </t>
  </si>
  <si>
    <t xml:space="preserve">Manufacture of computer, electronic and optical products </t>
  </si>
  <si>
    <t xml:space="preserve">Manufacture of basic metals and fabricated metal products, except machinery and equipment </t>
  </si>
  <si>
    <t xml:space="preserve">Manufacture of rubber and plastics products, and other non-metallic mineral products </t>
  </si>
  <si>
    <t xml:space="preserve">Manufacture of basic pharmaceutical products and pharmaceutical preparations </t>
  </si>
  <si>
    <t xml:space="preserve">Manufacture of chemicals and chemical products </t>
  </si>
  <si>
    <t xml:space="preserve">Manufacture of coke and refined petroleum products </t>
  </si>
  <si>
    <t>Manufacture of wood and paper products, and printing</t>
  </si>
  <si>
    <t xml:space="preserve">Manufacture of textiles, wearing apparel and leather products </t>
  </si>
  <si>
    <t xml:space="preserve">Manufacture of food products, beverages and tobacco products </t>
  </si>
  <si>
    <t xml:space="preserve">Agriculture, forestry and fishing </t>
  </si>
  <si>
    <t xml:space="preserve">                            
                                             Industry, NACE rev.2
Product, CPA 2008</t>
  </si>
  <si>
    <t>TotPP</t>
  </si>
  <si>
    <t>P7</t>
  </si>
  <si>
    <t>D21</t>
  </si>
  <si>
    <t>TTM</t>
  </si>
  <si>
    <t>TotBP</t>
  </si>
  <si>
    <t xml:space="preserve">        NACE rev.2
CPA 2008</t>
  </si>
  <si>
    <r>
      <t xml:space="preserve">Supply, 2024 </t>
    </r>
    <r>
      <rPr>
        <sz val="12"/>
        <rFont val="Arial"/>
        <family val="2"/>
      </rPr>
      <t xml:space="preserve">(Current prices, mil. GEL) </t>
    </r>
  </si>
  <si>
    <t>Output at basic prices</t>
  </si>
  <si>
    <t>P.1</t>
  </si>
  <si>
    <t>Net operating surplus/Net mixed income</t>
  </si>
  <si>
    <t>B.2n/B.3n</t>
  </si>
  <si>
    <t>Consumption of fixed capital</t>
  </si>
  <si>
    <t>K.1</t>
  </si>
  <si>
    <t>Other taxes on production less other subsidies on production</t>
  </si>
  <si>
    <t>D29-D.39</t>
  </si>
  <si>
    <t>Compensation of employees</t>
  </si>
  <si>
    <t>D.1</t>
  </si>
  <si>
    <t>Use, total</t>
  </si>
  <si>
    <t>Final uses</t>
  </si>
  <si>
    <t>Gross capital formation</t>
  </si>
  <si>
    <t>Changes in inventories</t>
  </si>
  <si>
    <t>Gross fixed capital formation</t>
  </si>
  <si>
    <t>Export, total</t>
  </si>
  <si>
    <t>Final consumption expenditure</t>
  </si>
  <si>
    <t>Final consumption expenditure by government</t>
  </si>
  <si>
    <t>Final consumption expenditure by households and non-profit organisations serving households (NPISH)</t>
  </si>
  <si>
    <t>Intermediate consumption, total</t>
  </si>
  <si>
    <t>Tot2</t>
  </si>
  <si>
    <t>FD</t>
  </si>
  <si>
    <t>P5</t>
  </si>
  <si>
    <t>P52</t>
  </si>
  <si>
    <t>P51</t>
  </si>
  <si>
    <t>P6</t>
  </si>
  <si>
    <t>P3</t>
  </si>
  <si>
    <t>P32</t>
  </si>
  <si>
    <t>P31</t>
  </si>
  <si>
    <t>Tot1</t>
  </si>
  <si>
    <t xml:space="preserve">       NACE rev.2
CPA 2008</t>
  </si>
  <si>
    <r>
      <t xml:space="preserve">Use, 2024 </t>
    </r>
    <r>
      <rPr>
        <sz val="12"/>
        <rFont val="Arial"/>
        <family val="2"/>
      </rPr>
      <t xml:space="preserve">(Current prices, mil. GEL) </t>
    </r>
  </si>
  <si>
    <t>Gross domestic product, constant prices</t>
  </si>
  <si>
    <t>Subject Descriptor</t>
  </si>
  <si>
    <t>Bell Shape</t>
  </si>
  <si>
    <t>GDP Deflator</t>
  </si>
  <si>
    <t>GDP deflator, year-on-year change</t>
  </si>
  <si>
    <t>Supply: Import</t>
  </si>
  <si>
    <t>Supply: Resources</t>
  </si>
  <si>
    <t>Use: Construction</t>
  </si>
  <si>
    <t>Product import share</t>
  </si>
  <si>
    <t>Construction usage import amount</t>
  </si>
  <si>
    <t>NA</t>
  </si>
  <si>
    <t>estimated import content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</si>
</sst>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00"/>
    <numFmt numFmtId="165" formatCode="0.00000000"/>
    <numFmt numFmtId="166" formatCode="_(* #,##0.0_);_(* \(#,##0.0\);_(* &quot;-&quot;?_);_(@_)"/>
    <numFmt numFmtId="167" formatCode="_(* #,##0.0_);_(* \(#,##0.0\);_(* &quot;-&quot;??_);_(@_)"/>
    <numFmt numFmtId="168" formatCode="#,##0.0"/>
    <numFmt numFmtId="169" formatCode="_(* #,##0.000_);_(* \(#,##0.000\);_(* &quot;-&quot;?_);_(@_)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5"/>
      <name val="Arial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8"/>
      <name val="Sylfaen"/>
      <family val="1"/>
    </font>
    <font>
      <b/>
      <sz val="12"/>
      <name val="Arial"/>
      <family val="2"/>
    </font>
    <font>
      <sz val="12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10" fillId="0" borderId="0"/>
  </cellStyleXfs>
  <cellXfs count="10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2" fillId="2" borderId="0" xfId="0" applyFont="1" applyFill="1"/>
    <xf numFmtId="0" fontId="0" fillId="0" borderId="5" xfId="0" applyBorder="1"/>
    <xf numFmtId="0" fontId="0" fillId="2" borderId="0" xfId="0" applyFill="1"/>
    <xf numFmtId="0" fontId="0" fillId="3" borderId="6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7" xfId="0" applyFill="1" applyBorder="1"/>
    <xf numFmtId="0" fontId="4" fillId="3" borderId="7" xfId="0" applyFont="1" applyFill="1" applyBorder="1"/>
    <xf numFmtId="0" fontId="5" fillId="3" borderId="8" xfId="0" applyFont="1" applyFill="1" applyBorder="1"/>
    <xf numFmtId="164" fontId="0" fillId="0" borderId="2" xfId="0" applyNumberFormat="1" applyBorder="1" applyAlignment="1">
      <alignment horizontal="right"/>
    </xf>
    <xf numFmtId="0" fontId="0" fillId="0" borderId="1" xfId="0" applyBorder="1"/>
    <xf numFmtId="164" fontId="0" fillId="0" borderId="0" xfId="0" applyNumberFormat="1" applyAlignment="1">
      <alignment horizontal="right"/>
    </xf>
    <xf numFmtId="0" fontId="0" fillId="0" borderId="4" xfId="0" applyBorder="1"/>
    <xf numFmtId="165" fontId="0" fillId="0" borderId="0" xfId="0" applyNumberFormat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7" xfId="0" applyBorder="1"/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3" fontId="0" fillId="2" borderId="0" xfId="0" applyNumberFormat="1" applyFill="1"/>
    <xf numFmtId="0" fontId="0" fillId="0" borderId="12" xfId="0" applyBorder="1"/>
    <xf numFmtId="0" fontId="0" fillId="0" borderId="13" xfId="0" applyBorder="1"/>
    <xf numFmtId="43" fontId="0" fillId="0" borderId="0" xfId="0" applyNumberFormat="1"/>
    <xf numFmtId="0" fontId="0" fillId="0" borderId="14" xfId="0" applyBorder="1"/>
    <xf numFmtId="0" fontId="6" fillId="0" borderId="0" xfId="1"/>
    <xf numFmtId="43" fontId="7" fillId="4" borderId="0" xfId="1" applyNumberFormat="1" applyFont="1" applyFill="1"/>
    <xf numFmtId="0" fontId="7" fillId="0" borderId="0" xfId="1" applyFont="1"/>
    <xf numFmtId="166" fontId="6" fillId="0" borderId="0" xfId="1" applyNumberFormat="1"/>
    <xf numFmtId="167" fontId="3" fillId="0" borderId="6" xfId="2" applyNumberFormat="1" applyFont="1" applyBorder="1" applyAlignment="1">
      <alignment vertical="center"/>
    </xf>
    <xf numFmtId="167" fontId="3" fillId="0" borderId="7" xfId="2" applyNumberFormat="1" applyFont="1" applyBorder="1" applyAlignment="1">
      <alignment vertical="center"/>
    </xf>
    <xf numFmtId="0" fontId="3" fillId="0" borderId="7" xfId="1" applyFont="1" applyBorder="1" applyAlignment="1">
      <alignment horizontal="left" wrapText="1"/>
    </xf>
    <xf numFmtId="0" fontId="7" fillId="0" borderId="8" xfId="1" applyFont="1" applyBorder="1" applyAlignment="1">
      <alignment wrapText="1"/>
    </xf>
    <xf numFmtId="43" fontId="6" fillId="0" borderId="0" xfId="1" applyNumberFormat="1"/>
    <xf numFmtId="167" fontId="3" fillId="0" borderId="4" xfId="2" applyNumberFormat="1" applyFont="1" applyBorder="1" applyAlignment="1">
      <alignment vertical="center"/>
    </xf>
    <xf numFmtId="167" fontId="3" fillId="0" borderId="0" xfId="2" applyNumberFormat="1" applyFont="1" applyBorder="1" applyAlignment="1">
      <alignment vertical="center"/>
    </xf>
    <xf numFmtId="167" fontId="1" fillId="0" borderId="0" xfId="2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5" xfId="1" applyFont="1" applyBorder="1" applyAlignment="1">
      <alignment horizontal="center" vertical="center" wrapText="1"/>
    </xf>
    <xf numFmtId="0" fontId="8" fillId="0" borderId="0" xfId="3" applyAlignment="1">
      <alignment wrapText="1"/>
    </xf>
    <xf numFmtId="0" fontId="1" fillId="0" borderId="1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9" fillId="0" borderId="15" xfId="1" applyFont="1" applyBorder="1" applyAlignment="1">
      <alignment vertical="top" wrapText="1"/>
    </xf>
    <xf numFmtId="0" fontId="6" fillId="0" borderId="5" xfId="1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/>
    </xf>
    <xf numFmtId="0" fontId="11" fillId="0" borderId="10" xfId="4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6" fillId="0" borderId="7" xfId="1" applyBorder="1"/>
    <xf numFmtId="0" fontId="12" fillId="0" borderId="16" xfId="1" applyFont="1" applyBorder="1" applyAlignment="1">
      <alignment vertical="top" wrapText="1"/>
    </xf>
    <xf numFmtId="168" fontId="6" fillId="0" borderId="0" xfId="1" applyNumberFormat="1"/>
    <xf numFmtId="168" fontId="3" fillId="0" borderId="1" xfId="2" applyNumberFormat="1" applyFont="1" applyBorder="1"/>
    <xf numFmtId="168" fontId="3" fillId="0" borderId="2" xfId="1" applyNumberFormat="1" applyFont="1" applyBorder="1"/>
    <xf numFmtId="0" fontId="15" fillId="0" borderId="8" xfId="1" applyFont="1" applyBorder="1"/>
    <xf numFmtId="0" fontId="15" fillId="0" borderId="17" xfId="1" applyFont="1" applyBorder="1"/>
    <xf numFmtId="168" fontId="1" fillId="0" borderId="2" xfId="2" applyNumberFormat="1" applyFont="1" applyBorder="1"/>
    <xf numFmtId="0" fontId="16" fillId="0" borderId="5" xfId="1" applyFont="1" applyBorder="1"/>
    <xf numFmtId="0" fontId="16" fillId="0" borderId="13" xfId="1" applyFont="1" applyBorder="1"/>
    <xf numFmtId="168" fontId="3" fillId="0" borderId="4" xfId="2" applyNumberFormat="1" applyFont="1" applyBorder="1"/>
    <xf numFmtId="168" fontId="1" fillId="0" borderId="0" xfId="2" applyNumberFormat="1" applyFont="1" applyBorder="1"/>
    <xf numFmtId="168" fontId="7" fillId="0" borderId="0" xfId="2" applyNumberFormat="1" applyFont="1"/>
    <xf numFmtId="168" fontId="3" fillId="0" borderId="9" xfId="2" applyNumberFormat="1" applyFont="1" applyBorder="1"/>
    <xf numFmtId="168" fontId="1" fillId="0" borderId="10" xfId="2" applyNumberFormat="1" applyFont="1" applyBorder="1"/>
    <xf numFmtId="168" fontId="3" fillId="0" borderId="6" xfId="2" applyNumberFormat="1" applyFont="1" applyBorder="1" applyAlignment="1">
      <alignment vertical="center"/>
    </xf>
    <xf numFmtId="168" fontId="3" fillId="0" borderId="7" xfId="2" applyNumberFormat="1" applyFont="1" applyBorder="1" applyAlignment="1">
      <alignment vertical="center"/>
    </xf>
    <xf numFmtId="0" fontId="9" fillId="5" borderId="8" xfId="6" applyFont="1" applyFill="1" applyBorder="1" applyAlignment="1">
      <alignment horizontal="left"/>
    </xf>
    <xf numFmtId="168" fontId="3" fillId="0" borderId="4" xfId="2" applyNumberFormat="1" applyFont="1" applyBorder="1" applyAlignment="1">
      <alignment vertical="center"/>
    </xf>
    <xf numFmtId="168" fontId="3" fillId="0" borderId="0" xfId="2" applyNumberFormat="1" applyFont="1" applyBorder="1" applyAlignment="1">
      <alignment vertical="center"/>
    </xf>
    <xf numFmtId="168" fontId="1" fillId="0" borderId="0" xfId="2" applyNumberFormat="1" applyFont="1" applyBorder="1" applyAlignment="1">
      <alignment vertical="center"/>
    </xf>
    <xf numFmtId="0" fontId="10" fillId="0" borderId="2" xfId="5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0" fontId="0" fillId="6" borderId="0" xfId="0" applyFill="1"/>
    <xf numFmtId="169" fontId="6" fillId="0" borderId="0" xfId="1" applyNumberFormat="1"/>
    <xf numFmtId="164" fontId="0" fillId="0" borderId="0" xfId="0" applyNumberFormat="1"/>
    <xf numFmtId="168" fontId="1" fillId="0" borderId="0" xfId="2" applyNumberFormat="1" applyFont="1" applyFill="1" applyBorder="1" applyAlignment="1">
      <alignment vertical="center"/>
    </xf>
    <xf numFmtId="168" fontId="3" fillId="0" borderId="7" xfId="2" applyNumberFormat="1" applyFont="1" applyFill="1" applyBorder="1" applyAlignment="1">
      <alignment vertical="center"/>
    </xf>
    <xf numFmtId="168" fontId="1" fillId="0" borderId="10" xfId="2" applyNumberFormat="1" applyFont="1" applyFill="1" applyBorder="1"/>
    <xf numFmtId="168" fontId="1" fillId="0" borderId="0" xfId="2" applyNumberFormat="1" applyFont="1" applyFill="1" applyBorder="1"/>
    <xf numFmtId="168" fontId="1" fillId="0" borderId="2" xfId="2" applyNumberFormat="1" applyFont="1" applyFill="1" applyBorder="1"/>
    <xf numFmtId="168" fontId="3" fillId="0" borderId="0" xfId="2" applyNumberFormat="1" applyFont="1" applyFill="1" applyBorder="1" applyAlignment="1">
      <alignment vertical="center"/>
    </xf>
    <xf numFmtId="168" fontId="3" fillId="0" borderId="4" xfId="2" applyNumberFormat="1" applyFont="1" applyFill="1" applyBorder="1" applyAlignment="1">
      <alignment vertical="center"/>
    </xf>
    <xf numFmtId="167" fontId="1" fillId="0" borderId="0" xfId="2" applyNumberFormat="1" applyFont="1" applyFill="1" applyBorder="1" applyAlignment="1">
      <alignment vertical="center"/>
    </xf>
    <xf numFmtId="167" fontId="3" fillId="0" borderId="0" xfId="2" applyNumberFormat="1" applyFont="1" applyFill="1" applyBorder="1" applyAlignment="1">
      <alignment vertical="center"/>
    </xf>
    <xf numFmtId="167" fontId="3" fillId="0" borderId="4" xfId="2" applyNumberFormat="1" applyFont="1" applyFill="1" applyBorder="1" applyAlignment="1">
      <alignment vertical="center"/>
    </xf>
    <xf numFmtId="167" fontId="3" fillId="0" borderId="7" xfId="2" applyNumberFormat="1" applyFont="1" applyFill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13" fillId="0" borderId="0" xfId="5" applyFont="1" applyAlignment="1">
      <alignment horizontal="left" vertical="center"/>
    </xf>
  </cellXfs>
  <cellStyles count="7">
    <cellStyle name="Comma 2" xfId="2" xr:uid="{1F5F185B-3B4E-407E-B151-95BCD8FA9EB9}"/>
    <cellStyle name="Normal" xfId="0" builtinId="0"/>
    <cellStyle name="Normal 2" xfId="1" xr:uid="{B2873ACE-2D68-4531-B01B-F5ECB1743D93}"/>
    <cellStyle name="Normal_15_15_2006" xfId="5" xr:uid="{79B524D1-7E54-4A9A-BDEC-2EF89B98F65A}"/>
    <cellStyle name="Normal_S 2" xfId="6" xr:uid="{50AD2906-9C24-4EA0-AF3F-15C89E508D62}"/>
    <cellStyle name="Normal_saqm. da prod. dasaxeleba" xfId="3" xr:uid="{BB5B1901-4817-4A91-9C8E-333F76A04C46}"/>
    <cellStyle name="Style 1" xfId="4" xr:uid="{DB50655A-0CD1-42B1-8E35-64DC2C0B3C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1" i="0" u="none" strike="noStrike" kern="1200" spc="0" baseline="0">
                <a:solidFill>
                  <a:srgbClr val="4B82AD"/>
                </a:solidFill>
                <a:latin typeface="Segoe UI" panose="020B0502040204020203" pitchFamily="34" charset="0"/>
                <a:ea typeface="+mn-ea"/>
                <a:cs typeface="+mn-cs"/>
              </a:defRPr>
            </a:pPr>
            <a:r>
              <a:rPr lang="en-US" sz="1100" b="1">
                <a:solidFill>
                  <a:srgbClr val="4B82AD"/>
                </a:solidFill>
                <a:latin typeface="Segoe UI" panose="020B0502040204020203" pitchFamily="34" charset="0"/>
              </a:rPr>
              <a:t>Projected GDP Growth</a:t>
            </a:r>
            <a:br>
              <a:rPr lang="en-US" sz="1100" b="1" baseline="0">
                <a:solidFill>
                  <a:srgbClr val="4B82AD"/>
                </a:solidFill>
                <a:latin typeface="Segoe UI" panose="020B0502040204020203" pitchFamily="34" charset="0"/>
              </a:rPr>
            </a:br>
            <a:r>
              <a:rPr lang="en-US" sz="1100" b="0" baseline="0">
                <a:solidFill>
                  <a:srgbClr val="4B82AD"/>
                </a:solidFill>
                <a:latin typeface="Segoe UI" panose="020B0502040204020203" pitchFamily="34" charset="0"/>
              </a:rPr>
              <a:t>(In percent, year-on-year)</a:t>
            </a:r>
            <a:endParaRPr lang="en-US" sz="1100" b="0">
              <a:solidFill>
                <a:srgbClr val="4B82AD"/>
              </a:solidFill>
              <a:latin typeface="Segoe UI" panose="020B0502040204020203" pitchFamily="34" charset="0"/>
            </a:endParaRPr>
          </a:p>
        </c:rich>
      </c:tx>
      <c:layout>
        <c:manualLayout>
          <c:xMode val="edge"/>
          <c:yMode val="edge"/>
          <c:x val="7.0152668416447947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1" i="0" u="none" strike="noStrike" kern="1200" spc="0" baseline="0">
              <a:solidFill>
                <a:srgbClr val="4B82AD"/>
              </a:solidFill>
              <a:latin typeface="Segoe UI" panose="020B05020402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032152230971123E-2"/>
          <c:y val="0.11548611111111111"/>
          <c:w val="0.89341229221347329"/>
          <c:h val="0.7532865813648294"/>
        </c:manualLayout>
      </c:layout>
      <c:lineChart>
        <c:grouping val="standard"/>
        <c:varyColors val="0"/>
        <c:ser>
          <c:idx val="0"/>
          <c:order val="0"/>
          <c:tx>
            <c:strRef>
              <c:f>'NA '!$J$1</c:f>
              <c:strCache>
                <c:ptCount val="1"/>
                <c:pt idx="0">
                  <c:v>Baseline GDP Growth</c:v>
                </c:pt>
              </c:strCache>
            </c:strRef>
          </c:tx>
          <c:spPr>
            <a:ln w="25400" cap="rnd">
              <a:solidFill>
                <a:srgbClr val="4B82A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'NA '!$B$8:$B$20</c:f>
              <c:numCache>
                <c:formatCode>General</c:formatCode>
                <c:ptCount val="13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</c:numCache>
            </c:numRef>
          </c:cat>
          <c:val>
            <c:numRef>
              <c:f>'NA '!$J$8:$J$20</c:f>
              <c:numCache>
                <c:formatCode>0.00000000</c:formatCode>
                <c:ptCount val="13"/>
                <c:pt idx="0" formatCode="General">
                  <c:v>5.9773350122213076</c:v>
                </c:pt>
                <c:pt idx="1">
                  <c:v>5.0000000000000044</c:v>
                </c:pt>
                <c:pt idx="2" formatCode="General">
                  <c:v>5.0001996884859512</c:v>
                </c:pt>
                <c:pt idx="3" formatCode="General">
                  <c:v>5.0000000000000044</c:v>
                </c:pt>
                <c:pt idx="4" formatCode="General">
                  <c:v>5.0000000000000044</c:v>
                </c:pt>
                <c:pt idx="5" formatCode="0.000">
                  <c:v>5.0000000000000044</c:v>
                </c:pt>
                <c:pt idx="6" formatCode="0.000">
                  <c:v>5.0000000000000044</c:v>
                </c:pt>
                <c:pt idx="7" formatCode="0.000">
                  <c:v>5.0000000000000044</c:v>
                </c:pt>
                <c:pt idx="8" formatCode="0.000">
                  <c:v>5.0000000000000044</c:v>
                </c:pt>
                <c:pt idx="9" formatCode="0.000">
                  <c:v>5.0000000000000044</c:v>
                </c:pt>
                <c:pt idx="10" formatCode="0.000">
                  <c:v>5.0000000000000044</c:v>
                </c:pt>
                <c:pt idx="11" formatCode="0.000">
                  <c:v>5.0000000000000044</c:v>
                </c:pt>
                <c:pt idx="12" formatCode="0.000">
                  <c:v>4.9999999999999822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C6-476E-89A7-61A21BFD91E3}"/>
            </c:ext>
          </c:extLst>
        </c:ser>
        <c:ser>
          <c:idx val="1"/>
          <c:order val="1"/>
          <c:tx>
            <c:strRef>
              <c:f>'NA '!$K$1</c:f>
              <c:strCache>
                <c:ptCount val="1"/>
                <c:pt idx="0">
                  <c:v>Projected Growth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'NA '!$B$8:$B$20</c:f>
              <c:numCache>
                <c:formatCode>General</c:formatCode>
                <c:ptCount val="13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</c:numCache>
            </c:numRef>
          </c:cat>
          <c:val>
            <c:numRef>
              <c:f>'NA '!$K$8:$K$20</c:f>
              <c:numCache>
                <c:formatCode>General</c:formatCode>
                <c:ptCount val="13"/>
                <c:pt idx="0">
                  <c:v>5.9773350122213076</c:v>
                </c:pt>
                <c:pt idx="1">
                  <c:v>5.7726200522134175</c:v>
                </c:pt>
                <c:pt idx="2">
                  <c:v>5.6447254476785558</c:v>
                </c:pt>
                <c:pt idx="3">
                  <c:v>5.5286411973268779</c:v>
                </c:pt>
                <c:pt idx="4">
                  <c:v>5.4301932887075077</c:v>
                </c:pt>
                <c:pt idx="5">
                  <c:v>4.8076427783680931</c:v>
                </c:pt>
                <c:pt idx="6">
                  <c:v>4.3288260701611181</c:v>
                </c:pt>
                <c:pt idx="7">
                  <c:v>4.4208293083229488</c:v>
                </c:pt>
                <c:pt idx="8">
                  <c:v>4.5031454803338145</c:v>
                </c:pt>
                <c:pt idx="9">
                  <c:v>4.5765506466382444</c:v>
                </c:pt>
                <c:pt idx="10">
                  <c:v>5.0000000000000044</c:v>
                </c:pt>
                <c:pt idx="11">
                  <c:v>5.0000000000000044</c:v>
                </c:pt>
                <c:pt idx="12">
                  <c:v>4.9999999999999822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C6-476E-89A7-61A21BFD9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936912"/>
        <c:axId val="865937392"/>
      </c:lineChart>
      <c:catAx>
        <c:axId val="865936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865937392"/>
        <c:crosses val="autoZero"/>
        <c:auto val="1"/>
        <c:lblAlgn val="ctr"/>
        <c:lblOffset val="100"/>
        <c:noMultiLvlLbl val="0"/>
      </c:catAx>
      <c:valAx>
        <c:axId val="865937392"/>
        <c:scaling>
          <c:orientation val="minMax"/>
          <c:min val="4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3175">
            <a:solidFill>
              <a:srgbClr val="B3B3B3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865936912"/>
        <c:crosses val="autoZero"/>
        <c:crossBetween val="between"/>
      </c:valAx>
      <c:spPr>
        <a:solidFill>
          <a:srgbClr val="FFFFFF"/>
        </a:solidFill>
        <a:ln w="3175">
          <a:solidFill>
            <a:srgbClr val="B3B3B3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14775699912510937"/>
          <c:y val="0.93802001312335959"/>
          <c:w val="0.72115244969378822"/>
          <c:h val="6.19799868766404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"/>
              <a:ea typeface="Segoe UI"/>
              <a:cs typeface="Segoe UI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1" i="0" u="none" strike="noStrike" kern="1200" spc="0" baseline="0">
                <a:solidFill>
                  <a:srgbClr val="4B82AD"/>
                </a:solidFill>
                <a:latin typeface="Segoe UI" panose="020B0502040204020203" pitchFamily="34" charset="0"/>
                <a:ea typeface="+mn-ea"/>
                <a:cs typeface="+mn-cs"/>
              </a:defRPr>
            </a:pPr>
            <a:r>
              <a:rPr lang="en-US" sz="1100" b="1">
                <a:solidFill>
                  <a:srgbClr val="4B82AD"/>
                </a:solidFill>
                <a:latin typeface="Segoe UI" panose="020B0502040204020203" pitchFamily="34" charset="0"/>
              </a:rPr>
              <a:t>Projected GDP Growth</a:t>
            </a:r>
            <a:br>
              <a:rPr lang="en-US" sz="1100" b="1" baseline="0">
                <a:solidFill>
                  <a:srgbClr val="4B82AD"/>
                </a:solidFill>
                <a:latin typeface="Segoe UI" panose="020B0502040204020203" pitchFamily="34" charset="0"/>
              </a:rPr>
            </a:br>
            <a:r>
              <a:rPr lang="en-US" sz="1100" b="0" baseline="0">
                <a:solidFill>
                  <a:srgbClr val="4B82AD"/>
                </a:solidFill>
                <a:latin typeface="Segoe UI" panose="020B0502040204020203" pitchFamily="34" charset="0"/>
              </a:rPr>
              <a:t>(In percent, year-on-year)</a:t>
            </a:r>
            <a:endParaRPr lang="en-US" sz="1100" b="0">
              <a:solidFill>
                <a:srgbClr val="4B82AD"/>
              </a:solidFill>
              <a:latin typeface="Segoe UI" panose="020B0502040204020203" pitchFamily="34" charset="0"/>
            </a:endParaRPr>
          </a:p>
        </c:rich>
      </c:tx>
      <c:layout>
        <c:manualLayout>
          <c:xMode val="edge"/>
          <c:yMode val="edge"/>
          <c:x val="7.0152668416447947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1" i="0" u="none" strike="noStrike" kern="1200" spc="0" baseline="0">
              <a:solidFill>
                <a:srgbClr val="4B82AD"/>
              </a:solidFill>
              <a:latin typeface="Segoe UI" panose="020B05020402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032152230971123E-2"/>
          <c:y val="0.11548611111111111"/>
          <c:w val="0.89341229221347329"/>
          <c:h val="0.7532865813648294"/>
        </c:manualLayout>
      </c:layout>
      <c:lineChart>
        <c:grouping val="standard"/>
        <c:varyColors val="0"/>
        <c:ser>
          <c:idx val="1"/>
          <c:order val="0"/>
          <c:tx>
            <c:strRef>
              <c:f>'NA '!$J$40</c:f>
              <c:strCache>
                <c:ptCount val="1"/>
                <c:pt idx="0">
                  <c:v>Baseline GDP Growth</c:v>
                </c:pt>
              </c:strCache>
            </c:strRef>
          </c:tx>
          <c:spPr>
            <a:ln w="28575" cap="rnd">
              <a:solidFill>
                <a:srgbClr val="4B82AD"/>
              </a:solidFill>
              <a:round/>
            </a:ln>
            <a:effectLst/>
          </c:spPr>
          <c:marker>
            <c:symbol val="none"/>
          </c:marker>
          <c:cat>
            <c:numRef>
              <c:f>'NA '!$B$47:$B$59</c:f>
              <c:numCache>
                <c:formatCode>General</c:formatCode>
                <c:ptCount val="13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</c:numCache>
            </c:numRef>
          </c:cat>
          <c:val>
            <c:numRef>
              <c:f>'NA '!$J$47:$J$59</c:f>
              <c:numCache>
                <c:formatCode>0.00000000</c:formatCode>
                <c:ptCount val="13"/>
                <c:pt idx="0" formatCode="General">
                  <c:v>5.9773350122213076</c:v>
                </c:pt>
                <c:pt idx="1">
                  <c:v>5.0000000000000044</c:v>
                </c:pt>
                <c:pt idx="2" formatCode="General">
                  <c:v>5.0001996884859512</c:v>
                </c:pt>
                <c:pt idx="3" formatCode="General">
                  <c:v>5.0000000000000044</c:v>
                </c:pt>
                <c:pt idx="4" formatCode="General">
                  <c:v>5.0000000000000044</c:v>
                </c:pt>
                <c:pt idx="5" formatCode="0.000">
                  <c:v>5.0000000000000044</c:v>
                </c:pt>
                <c:pt idx="6" formatCode="0.000">
                  <c:v>5.0000000000000044</c:v>
                </c:pt>
                <c:pt idx="7" formatCode="0.000">
                  <c:v>5.0000000000000044</c:v>
                </c:pt>
                <c:pt idx="8" formatCode="0.000">
                  <c:v>5.0000000000000044</c:v>
                </c:pt>
                <c:pt idx="9" formatCode="0.000">
                  <c:v>5.0000000000000044</c:v>
                </c:pt>
                <c:pt idx="10" formatCode="0.000">
                  <c:v>5.0000000000000044</c:v>
                </c:pt>
                <c:pt idx="11" formatCode="0.000">
                  <c:v>5.0000000000000044</c:v>
                </c:pt>
                <c:pt idx="12" formatCode="0.000">
                  <c:v>4.9999999999999822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19-43C5-9CA7-3FC47904661F}"/>
            </c:ext>
          </c:extLst>
        </c:ser>
        <c:ser>
          <c:idx val="2"/>
          <c:order val="1"/>
          <c:tx>
            <c:strRef>
              <c:f>'NA '!$K$40</c:f>
              <c:strCache>
                <c:ptCount val="1"/>
                <c:pt idx="0">
                  <c:v>Projected Growth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'NA '!$B$47:$B$59</c:f>
              <c:numCache>
                <c:formatCode>General</c:formatCode>
                <c:ptCount val="13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</c:numCache>
            </c:numRef>
          </c:cat>
          <c:val>
            <c:numRef>
              <c:f>'NA '!$K$47:$K$59</c:f>
              <c:numCache>
                <c:formatCode>General</c:formatCode>
                <c:ptCount val="13"/>
                <c:pt idx="0">
                  <c:v>5.9773350122213076</c:v>
                </c:pt>
                <c:pt idx="1">
                  <c:v>5.9657750652667652</c:v>
                </c:pt>
                <c:pt idx="2">
                  <c:v>5.8043883309857991</c:v>
                </c:pt>
                <c:pt idx="3">
                  <c:v>5.6586016267922146</c:v>
                </c:pt>
                <c:pt idx="4">
                  <c:v>5.5352921968471636</c:v>
                </c:pt>
                <c:pt idx="5">
                  <c:v>4.76088706892277</c:v>
                </c:pt>
                <c:pt idx="6">
                  <c:v>4.1653134166363293</c:v>
                </c:pt>
                <c:pt idx="7">
                  <c:v>4.2786000195548457</c:v>
                </c:pt>
                <c:pt idx="8">
                  <c:v>4.3802868092395864</c:v>
                </c:pt>
                <c:pt idx="9">
                  <c:v>4.4712214295923536</c:v>
                </c:pt>
                <c:pt idx="10">
                  <c:v>5.0000000000000044</c:v>
                </c:pt>
                <c:pt idx="11">
                  <c:v>5.0000000000000044</c:v>
                </c:pt>
                <c:pt idx="12">
                  <c:v>4.9999999999999822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19-43C5-9CA7-3FC479046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936912"/>
        <c:axId val="865937392"/>
      </c:lineChart>
      <c:catAx>
        <c:axId val="865936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865937392"/>
        <c:crosses val="autoZero"/>
        <c:auto val="1"/>
        <c:lblAlgn val="ctr"/>
        <c:lblOffset val="100"/>
        <c:noMultiLvlLbl val="0"/>
      </c:catAx>
      <c:valAx>
        <c:axId val="865937392"/>
        <c:scaling>
          <c:orientation val="minMax"/>
          <c:min val="4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3175">
            <a:solidFill>
              <a:srgbClr val="B3B3B3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865936912"/>
        <c:crosses val="autoZero"/>
        <c:crossBetween val="between"/>
      </c:valAx>
      <c:spPr>
        <a:solidFill>
          <a:srgbClr val="FFFFFF"/>
        </a:solidFill>
        <a:ln w="3175">
          <a:solidFill>
            <a:srgbClr val="B3B3B3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14775699912510937"/>
          <c:y val="0.93802001312335959"/>
          <c:w val="0.72115244969378822"/>
          <c:h val="6.19799868766404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"/>
              <a:ea typeface="Segoe UI"/>
              <a:cs typeface="Segoe UI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1" i="0" u="none" strike="noStrike" kern="1200" spc="0" baseline="0">
                <a:solidFill>
                  <a:srgbClr val="4B82AD"/>
                </a:solidFill>
                <a:latin typeface="Segoe UI" panose="020B0502040204020203" pitchFamily="34" charset="0"/>
                <a:ea typeface="+mn-ea"/>
                <a:cs typeface="+mn-cs"/>
              </a:defRPr>
            </a:pPr>
            <a:r>
              <a:rPr lang="en-US" sz="1100" b="1">
                <a:solidFill>
                  <a:srgbClr val="4B82AD"/>
                </a:solidFill>
                <a:latin typeface="Segoe UI" panose="020B0502040204020203" pitchFamily="34" charset="0"/>
              </a:rPr>
              <a:t>Projected GDP Growth</a:t>
            </a:r>
            <a:br>
              <a:rPr lang="en-US" sz="1100" b="1" baseline="0">
                <a:solidFill>
                  <a:srgbClr val="4B82AD"/>
                </a:solidFill>
                <a:latin typeface="Segoe UI" panose="020B0502040204020203" pitchFamily="34" charset="0"/>
              </a:rPr>
            </a:br>
            <a:r>
              <a:rPr lang="en-US" sz="1100" b="0" baseline="0">
                <a:solidFill>
                  <a:srgbClr val="4B82AD"/>
                </a:solidFill>
                <a:latin typeface="Segoe UI" panose="020B0502040204020203" pitchFamily="34" charset="0"/>
              </a:rPr>
              <a:t>(In percent, year-on-year)</a:t>
            </a:r>
            <a:endParaRPr lang="en-US" sz="1100" b="0">
              <a:solidFill>
                <a:srgbClr val="4B82AD"/>
              </a:solidFill>
              <a:latin typeface="Segoe UI" panose="020B0502040204020203" pitchFamily="34" charset="0"/>
            </a:endParaRPr>
          </a:p>
        </c:rich>
      </c:tx>
      <c:layout>
        <c:manualLayout>
          <c:xMode val="edge"/>
          <c:yMode val="edge"/>
          <c:x val="7.0152668416447947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1" i="0" u="none" strike="noStrike" kern="1200" spc="0" baseline="0">
              <a:solidFill>
                <a:srgbClr val="4B82AD"/>
              </a:solidFill>
              <a:latin typeface="Segoe UI" panose="020B05020402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032152230971123E-2"/>
          <c:y val="0.11548611111111111"/>
          <c:w val="0.89341229221347329"/>
          <c:h val="0.7532865813648294"/>
        </c:manualLayout>
      </c:layout>
      <c:lineChart>
        <c:grouping val="standard"/>
        <c:varyColors val="0"/>
        <c:ser>
          <c:idx val="1"/>
          <c:order val="0"/>
          <c:tx>
            <c:strRef>
              <c:f>'NA '!$J$77</c:f>
              <c:strCache>
                <c:ptCount val="1"/>
                <c:pt idx="0">
                  <c:v>Baseline GDP Growth</c:v>
                </c:pt>
              </c:strCache>
            </c:strRef>
          </c:tx>
          <c:spPr>
            <a:ln w="28575" cap="rnd">
              <a:solidFill>
                <a:srgbClr val="4B82A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'NA '!$B$84:$B$96</c:f>
              <c:numCache>
                <c:formatCode>General</c:formatCode>
                <c:ptCount val="13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</c:numCache>
            </c:numRef>
          </c:cat>
          <c:val>
            <c:numRef>
              <c:f>'NA '!$J$84:$J$96</c:f>
              <c:numCache>
                <c:formatCode>0.00000000</c:formatCode>
                <c:ptCount val="13"/>
                <c:pt idx="0" formatCode="General">
                  <c:v>5.9773350122213076</c:v>
                </c:pt>
                <c:pt idx="1">
                  <c:v>5.0000000000000044</c:v>
                </c:pt>
                <c:pt idx="2" formatCode="General">
                  <c:v>5.0001996884859512</c:v>
                </c:pt>
                <c:pt idx="3" formatCode="General">
                  <c:v>5.0000000000000044</c:v>
                </c:pt>
                <c:pt idx="4" formatCode="General">
                  <c:v>5.0000000000000044</c:v>
                </c:pt>
                <c:pt idx="5" formatCode="0.000">
                  <c:v>5.0000000000000044</c:v>
                </c:pt>
                <c:pt idx="6" formatCode="0.000">
                  <c:v>5.0000000000000044</c:v>
                </c:pt>
                <c:pt idx="7" formatCode="0.000">
                  <c:v>5.0000000000000044</c:v>
                </c:pt>
                <c:pt idx="8" formatCode="0.000">
                  <c:v>5.0000000000000044</c:v>
                </c:pt>
                <c:pt idx="9" formatCode="0.000">
                  <c:v>5.0000000000000044</c:v>
                </c:pt>
                <c:pt idx="10" formatCode="0.000">
                  <c:v>5.0000000000000044</c:v>
                </c:pt>
                <c:pt idx="11" formatCode="0.000">
                  <c:v>5.0000000000000044</c:v>
                </c:pt>
                <c:pt idx="12" formatCode="0.000">
                  <c:v>4.9999999999999822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AE-43C6-BA0D-A19241344D39}"/>
            </c:ext>
          </c:extLst>
        </c:ser>
        <c:ser>
          <c:idx val="2"/>
          <c:order val="1"/>
          <c:tx>
            <c:strRef>
              <c:f>'NA '!$K$77</c:f>
              <c:strCache>
                <c:ptCount val="1"/>
                <c:pt idx="0">
                  <c:v>Projected Growth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'NA '!$B$84:$B$96</c:f>
              <c:numCache>
                <c:formatCode>General</c:formatCode>
                <c:ptCount val="13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</c:numCache>
            </c:numRef>
          </c:cat>
          <c:val>
            <c:numRef>
              <c:f>'NA '!$K$84:$K$96</c:f>
              <c:numCache>
                <c:formatCode>General</c:formatCode>
                <c:ptCount val="13"/>
                <c:pt idx="0">
                  <c:v>5.9773350122213076</c:v>
                </c:pt>
                <c:pt idx="1">
                  <c:v>5.4989935700307413</c:v>
                </c:pt>
                <c:pt idx="2">
                  <c:v>5.4175437120225434</c:v>
                </c:pt>
                <c:pt idx="3">
                  <c:v>5.3430440181001293</c:v>
                </c:pt>
                <c:pt idx="4">
                  <c:v>5.2796513749641782</c:v>
                </c:pt>
                <c:pt idx="5">
                  <c:v>4.8747774947184741</c:v>
                </c:pt>
                <c:pt idx="6">
                  <c:v>4.5633526058342033</c:v>
                </c:pt>
                <c:pt idx="7">
                  <c:v>4.6240525083495854</c:v>
                </c:pt>
                <c:pt idx="8">
                  <c:v>4.6781115010755991</c:v>
                </c:pt>
                <c:pt idx="9">
                  <c:v>4.7261257680881519</c:v>
                </c:pt>
                <c:pt idx="10">
                  <c:v>5.0000000000000044</c:v>
                </c:pt>
                <c:pt idx="11">
                  <c:v>5.0000000000000044</c:v>
                </c:pt>
                <c:pt idx="12">
                  <c:v>4.9999999999999822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AE-43C6-BA0D-A19241344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936912"/>
        <c:axId val="865937392"/>
      </c:lineChart>
      <c:catAx>
        <c:axId val="865936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865937392"/>
        <c:crosses val="autoZero"/>
        <c:auto val="1"/>
        <c:lblAlgn val="ctr"/>
        <c:lblOffset val="100"/>
        <c:noMultiLvlLbl val="0"/>
      </c:catAx>
      <c:valAx>
        <c:axId val="865937392"/>
        <c:scaling>
          <c:orientation val="minMax"/>
          <c:min val="4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3175">
            <a:solidFill>
              <a:srgbClr val="B3B3B3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Segoe UI"/>
                <a:ea typeface="Segoe UI"/>
                <a:cs typeface="Segoe UI"/>
              </a:defRPr>
            </a:pPr>
            <a:endParaRPr lang="en-US"/>
          </a:p>
        </c:txPr>
        <c:crossAx val="865936912"/>
        <c:crosses val="autoZero"/>
        <c:crossBetween val="between"/>
      </c:valAx>
      <c:spPr>
        <a:solidFill>
          <a:srgbClr val="FFFFFF"/>
        </a:solidFill>
        <a:ln w="3175">
          <a:solidFill>
            <a:srgbClr val="B3B3B3"/>
          </a:solidFill>
          <a:prstDash val="solid"/>
        </a:ln>
        <a:effectLst/>
      </c:spPr>
    </c:plotArea>
    <c:legend>
      <c:legendPos val="b"/>
      <c:layout>
        <c:manualLayout>
          <c:xMode val="edge"/>
          <c:yMode val="edge"/>
          <c:x val="0.14775699912510937"/>
          <c:y val="0.93802001312335959"/>
          <c:w val="0.72115244969378822"/>
          <c:h val="6.19799868766404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"/>
              <a:ea typeface="Segoe UI"/>
              <a:cs typeface="Segoe UI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566737</xdr:colOff>
      <xdr:row>1</xdr:row>
      <xdr:rowOff>123825</xdr:rowOff>
    </xdr:from>
    <xdr:to>
      <xdr:col>19</xdr:col>
      <xdr:colOff>261937</xdr:colOff>
      <xdr:row>24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5819F9-84B1-4FA1-9EA5-F819092DA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566737</xdr:colOff>
      <xdr:row>40</xdr:row>
      <xdr:rowOff>123825</xdr:rowOff>
    </xdr:from>
    <xdr:to>
      <xdr:col>19</xdr:col>
      <xdr:colOff>261937</xdr:colOff>
      <xdr:row>63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45599E-6F8E-4713-B33D-03DA778AF0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19050</xdr:colOff>
      <xdr:row>76</xdr:row>
      <xdr:rowOff>466725</xdr:rowOff>
    </xdr:from>
    <xdr:to>
      <xdr:col>19</xdr:col>
      <xdr:colOff>323850</xdr:colOff>
      <xdr:row>99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C18A7F-01E9-4764-B19C-7C5A46EA16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ABE4C-E8A3-435E-A790-1BC088CA2A68}">
  <dimension ref="A1:T109"/>
  <sheetViews>
    <sheetView tabSelected="1" workbookViewId="0">
      <selection activeCell="P74" sqref="P74"/>
    </sheetView>
  </sheetViews>
  <sheetFormatPr baseColWidth="10" defaultColWidth="8.83203125" defaultRowHeight="13" x14ac:dyDescent="0.15"/>
  <cols>
    <col min="3" max="3" width="18" customWidth="1"/>
    <col min="5" max="5" width="11" customWidth="1"/>
    <col min="7" max="7" width="11.1640625" customWidth="1"/>
    <col min="8" max="8" width="11.83203125" customWidth="1"/>
    <col min="10" max="10" width="14.5" style="1" customWidth="1"/>
    <col min="11" max="11" width="17.33203125" style="1" bestFit="1" customWidth="1"/>
  </cols>
  <sheetData>
    <row r="1" spans="2:11" s="30" customFormat="1" ht="42" x14ac:dyDescent="0.15">
      <c r="B1" s="31" t="s">
        <v>18</v>
      </c>
      <c r="C1" s="32" t="s">
        <v>17</v>
      </c>
      <c r="D1" s="31" t="s">
        <v>16</v>
      </c>
      <c r="E1" s="31" t="s">
        <v>15</v>
      </c>
      <c r="F1" s="31" t="s">
        <v>14</v>
      </c>
      <c r="G1" s="102" t="s">
        <v>13</v>
      </c>
      <c r="H1" s="102"/>
      <c r="I1" s="102"/>
      <c r="J1" s="31" t="s">
        <v>12</v>
      </c>
      <c r="K1" s="31" t="s">
        <v>11</v>
      </c>
    </row>
    <row r="2" spans="2:11" x14ac:dyDescent="0.15">
      <c r="B2" s="24"/>
      <c r="C2" s="22"/>
      <c r="D2" s="29"/>
      <c r="E2" s="29"/>
      <c r="F2" s="29"/>
      <c r="G2" s="27" t="s">
        <v>10</v>
      </c>
      <c r="H2" s="28" t="s">
        <v>9</v>
      </c>
      <c r="I2" s="27" t="s">
        <v>8</v>
      </c>
      <c r="J2" s="26"/>
      <c r="K2" s="25"/>
    </row>
    <row r="3" spans="2:11" x14ac:dyDescent="0.15">
      <c r="B3" s="24">
        <v>2020</v>
      </c>
      <c r="C3" s="23">
        <f>WEO_Data!B2*1000</f>
        <v>46598</v>
      </c>
      <c r="D3" s="22"/>
      <c r="E3" s="22"/>
      <c r="F3" s="22"/>
      <c r="G3" s="22"/>
      <c r="H3" s="22"/>
      <c r="I3" s="22"/>
      <c r="J3" s="21"/>
      <c r="K3" s="20"/>
    </row>
    <row r="4" spans="2:11" x14ac:dyDescent="0.15">
      <c r="B4" s="8">
        <v>2021</v>
      </c>
      <c r="C4" s="18">
        <f>WEO_Data!B3*1000</f>
        <v>51558</v>
      </c>
      <c r="J4" s="1">
        <f t="shared" ref="J4:J25" si="0">100*((C4/C3)-1)</f>
        <v>10.644233658096924</v>
      </c>
      <c r="K4" s="6">
        <f>J4</f>
        <v>10.644233658096924</v>
      </c>
    </row>
    <row r="5" spans="2:11" x14ac:dyDescent="0.15">
      <c r="B5" s="8">
        <v>2022</v>
      </c>
      <c r="C5" s="18">
        <f>WEO_Data!B4*1000</f>
        <v>57208</v>
      </c>
      <c r="J5" s="1">
        <f t="shared" si="0"/>
        <v>10.958532138562393</v>
      </c>
      <c r="K5" s="6">
        <f>J5</f>
        <v>10.958532138562393</v>
      </c>
    </row>
    <row r="6" spans="2:11" x14ac:dyDescent="0.15">
      <c r="B6" s="8">
        <v>2023</v>
      </c>
      <c r="C6" s="18">
        <f>WEO_Data!B5*1000</f>
        <v>61689</v>
      </c>
      <c r="J6" s="1">
        <f t="shared" si="0"/>
        <v>7.8328205845336285</v>
      </c>
      <c r="K6" s="6">
        <f>J6</f>
        <v>7.8328205845336285</v>
      </c>
    </row>
    <row r="7" spans="2:11" x14ac:dyDescent="0.15">
      <c r="B7" s="8">
        <v>2024</v>
      </c>
      <c r="C7" s="18">
        <f>WEO_Data!B6*1000</f>
        <v>67505</v>
      </c>
      <c r="J7" s="1">
        <f t="shared" si="0"/>
        <v>9.4279369093355427</v>
      </c>
      <c r="K7" s="6">
        <f>J7</f>
        <v>9.4279369093355427</v>
      </c>
    </row>
    <row r="8" spans="2:11" x14ac:dyDescent="0.15">
      <c r="B8" s="8">
        <v>2025</v>
      </c>
      <c r="C8" s="18">
        <f>WEO_Data!B7*1000</f>
        <v>71540</v>
      </c>
      <c r="J8" s="1">
        <f t="shared" si="0"/>
        <v>5.9773350122213076</v>
      </c>
      <c r="K8" s="6">
        <f>J8</f>
        <v>5.9773350122213076</v>
      </c>
    </row>
    <row r="9" spans="2:11" x14ac:dyDescent="0.15">
      <c r="B9" s="8">
        <v>2026</v>
      </c>
      <c r="C9" s="18">
        <f>WEO_Data!B8*1000</f>
        <v>75117</v>
      </c>
      <c r="D9" s="9">
        <v>0.05</v>
      </c>
      <c r="E9">
        <f>D9*$D$30*(WEO_Data!$D$8/WEO_Data!D8)</f>
        <v>892.45</v>
      </c>
      <c r="F9" s="36">
        <f t="shared" ref="F9:F16" si="1">E9*$D$31</f>
        <v>201.53451830814845</v>
      </c>
      <c r="G9">
        <f t="shared" ref="G9:G16" si="2">E9-F9</f>
        <v>690.9154816918516</v>
      </c>
      <c r="H9">
        <f t="shared" ref="H9:H16" si="3">G9*$D$32</f>
        <v>552.73238535348128</v>
      </c>
      <c r="I9">
        <f t="shared" ref="I9:I16" si="4">H9/C9*100</f>
        <v>0.73582862115563885</v>
      </c>
      <c r="J9" s="19">
        <f t="shared" si="0"/>
        <v>5.0000000000000044</v>
      </c>
      <c r="K9" s="6">
        <f t="shared" ref="K9:K25" si="5">100*((H9+C9)/(C8+H8)-1)</f>
        <v>5.7726200522134175</v>
      </c>
    </row>
    <row r="10" spans="2:11" x14ac:dyDescent="0.15">
      <c r="B10" s="8">
        <v>2027</v>
      </c>
      <c r="C10" s="18">
        <f>WEO_Data!B9*1000</f>
        <v>78873</v>
      </c>
      <c r="D10" s="9">
        <v>0.1</v>
      </c>
      <c r="E10">
        <f>D10*$D$30*(WEO_Data!$D$8/WEO_Data!D9)</f>
        <v>1724.5396442578506</v>
      </c>
      <c r="F10">
        <f t="shared" si="1"/>
        <v>389.43836238311565</v>
      </c>
      <c r="G10">
        <f t="shared" si="2"/>
        <v>1335.1012818747349</v>
      </c>
      <c r="H10">
        <f t="shared" si="3"/>
        <v>1068.081025499788</v>
      </c>
      <c r="I10">
        <f t="shared" si="4"/>
        <v>1.3541782682284027</v>
      </c>
      <c r="J10" s="1">
        <f t="shared" si="0"/>
        <v>5.0001996884859512</v>
      </c>
      <c r="K10" s="6">
        <f t="shared" si="5"/>
        <v>5.6447254476785558</v>
      </c>
    </row>
    <row r="11" spans="2:11" x14ac:dyDescent="0.15">
      <c r="B11" s="8">
        <v>2028</v>
      </c>
      <c r="C11" s="18">
        <f>WEO_Data!B10*1000</f>
        <v>82816.650000000009</v>
      </c>
      <c r="D11" s="9">
        <v>0.15</v>
      </c>
      <c r="E11">
        <f>D11*$D$30*(WEO_Data!$D$8/WEO_Data!D10)</f>
        <v>2493.105327550416</v>
      </c>
      <c r="F11">
        <f t="shared" si="1"/>
        <v>562.99712172037846</v>
      </c>
      <c r="G11">
        <f t="shared" si="2"/>
        <v>1930.1082058300376</v>
      </c>
      <c r="H11">
        <f t="shared" si="3"/>
        <v>1544.0865646640302</v>
      </c>
      <c r="I11">
        <f t="shared" si="4"/>
        <v>1.8644639268360046</v>
      </c>
      <c r="J11" s="1">
        <f t="shared" si="0"/>
        <v>5.0000000000000044</v>
      </c>
      <c r="K11" s="6">
        <f t="shared" si="5"/>
        <v>5.5286411973268779</v>
      </c>
    </row>
    <row r="12" spans="2:11" x14ac:dyDescent="0.15">
      <c r="B12" s="8">
        <v>2029</v>
      </c>
      <c r="C12" s="18">
        <f>WEO_Data!B11*1000</f>
        <v>86957.482500000013</v>
      </c>
      <c r="D12" s="9">
        <v>0.2</v>
      </c>
      <c r="E12">
        <f>D12*$D$30*(WEO_Data!$D$8/WEO_Data!D11)</f>
        <v>3203.7273483163835</v>
      </c>
      <c r="F12">
        <f t="shared" si="1"/>
        <v>723.47094843810191</v>
      </c>
      <c r="G12">
        <f t="shared" si="2"/>
        <v>2480.2563998782816</v>
      </c>
      <c r="H12">
        <f t="shared" si="3"/>
        <v>1984.2051199026255</v>
      </c>
      <c r="I12">
        <f t="shared" si="4"/>
        <v>2.2818106767323041</v>
      </c>
      <c r="J12" s="1">
        <f t="shared" si="0"/>
        <v>5.0000000000000044</v>
      </c>
      <c r="K12" s="6">
        <f t="shared" si="5"/>
        <v>5.4301932887075077</v>
      </c>
    </row>
    <row r="13" spans="2:11" x14ac:dyDescent="0.15">
      <c r="B13" s="8">
        <v>2030</v>
      </c>
      <c r="C13" s="18">
        <f>WEO_Data!B12*1000</f>
        <v>91305.356625000015</v>
      </c>
      <c r="D13" s="9">
        <v>0.2</v>
      </c>
      <c r="E13">
        <f>D13*$D$30*(WEO_Data!$D$8/WEO_Data!D12)</f>
        <v>3087.6760827936077</v>
      </c>
      <c r="F13">
        <f t="shared" si="1"/>
        <v>697.26406189411216</v>
      </c>
      <c r="G13">
        <f t="shared" si="2"/>
        <v>2390.4120208994955</v>
      </c>
      <c r="H13">
        <f t="shared" si="3"/>
        <v>1912.3296167195965</v>
      </c>
      <c r="I13">
        <f t="shared" si="4"/>
        <v>2.0944331060155874</v>
      </c>
      <c r="J13" s="17">
        <f t="shared" si="0"/>
        <v>5.0000000000000044</v>
      </c>
      <c r="K13" s="6">
        <f t="shared" si="5"/>
        <v>4.8076427783680931</v>
      </c>
    </row>
    <row r="14" spans="2:11" x14ac:dyDescent="0.15">
      <c r="B14" s="8">
        <v>2031</v>
      </c>
      <c r="C14" s="18">
        <f>WEO_Data!B13*1000</f>
        <v>95870.624456250021</v>
      </c>
      <c r="D14" s="9">
        <v>0.15</v>
      </c>
      <c r="E14">
        <f>D14*$D$30*(WEO_Data!$D$8/WEO_Data!D13)</f>
        <v>2231.8714786854052</v>
      </c>
      <c r="F14">
        <f t="shared" si="1"/>
        <v>504.0048668077294</v>
      </c>
      <c r="G14">
        <f t="shared" si="2"/>
        <v>1727.866611877676</v>
      </c>
      <c r="H14">
        <f t="shared" si="3"/>
        <v>1382.2932895021409</v>
      </c>
      <c r="I14">
        <f t="shared" si="4"/>
        <v>1.4418319452304622</v>
      </c>
      <c r="J14" s="17">
        <f t="shared" si="0"/>
        <v>5.0000000000000044</v>
      </c>
      <c r="K14" s="6">
        <f t="shared" si="5"/>
        <v>4.3288260701611181</v>
      </c>
    </row>
    <row r="15" spans="2:11" x14ac:dyDescent="0.15">
      <c r="B15" s="8">
        <v>2032</v>
      </c>
      <c r="C15" s="18">
        <f>WEO_Data!B14*1000</f>
        <v>100664.15567906253</v>
      </c>
      <c r="D15" s="9">
        <v>0.1</v>
      </c>
      <c r="E15">
        <f>D15*$D$30*(WEO_Data!$D$8/WEO_Data!D14)</f>
        <v>1434.0163680964988</v>
      </c>
      <c r="F15">
        <f t="shared" si="1"/>
        <v>323.83192110519173</v>
      </c>
      <c r="G15">
        <f t="shared" si="2"/>
        <v>1110.1844469913071</v>
      </c>
      <c r="H15">
        <f t="shared" si="3"/>
        <v>888.1475575930458</v>
      </c>
      <c r="I15">
        <f t="shared" si="4"/>
        <v>0.88228779310943406</v>
      </c>
      <c r="J15" s="17">
        <f t="shared" si="0"/>
        <v>5.0000000000000044</v>
      </c>
      <c r="K15" s="6">
        <f t="shared" si="5"/>
        <v>4.4208293083229488</v>
      </c>
    </row>
    <row r="16" spans="2:11" x14ac:dyDescent="0.15">
      <c r="B16" s="8">
        <v>2033</v>
      </c>
      <c r="C16" s="18">
        <f>WEO_Data!B15*1000</f>
        <v>105697.36346301566</v>
      </c>
      <c r="D16" s="9">
        <v>0.05</v>
      </c>
      <c r="E16">
        <f>D16*$D$30*(WEO_Data!$D$8/WEO_Data!D15)</f>
        <v>691.03540356406904</v>
      </c>
      <c r="F16">
        <f t="shared" si="1"/>
        <v>156.05074479372695</v>
      </c>
      <c r="G16">
        <f t="shared" si="2"/>
        <v>534.98465877034209</v>
      </c>
      <c r="H16">
        <f t="shared" si="3"/>
        <v>427.98772701627371</v>
      </c>
      <c r="I16">
        <f t="shared" si="4"/>
        <v>0.40491807268781116</v>
      </c>
      <c r="J16" s="17">
        <f t="shared" si="0"/>
        <v>5.0000000000000044</v>
      </c>
      <c r="K16" s="6">
        <f t="shared" si="5"/>
        <v>4.5031454803338145</v>
      </c>
    </row>
    <row r="17" spans="2:11" x14ac:dyDescent="0.15">
      <c r="B17" s="8">
        <v>2034</v>
      </c>
      <c r="C17" s="18">
        <f>WEO_Data!B16*1000</f>
        <v>110982.23163616644</v>
      </c>
      <c r="J17" s="17">
        <f t="shared" si="0"/>
        <v>5.0000000000000044</v>
      </c>
      <c r="K17" s="6">
        <f t="shared" si="5"/>
        <v>4.5765506466382444</v>
      </c>
    </row>
    <row r="18" spans="2:11" x14ac:dyDescent="0.15">
      <c r="B18" s="8">
        <v>2035</v>
      </c>
      <c r="C18" s="18">
        <f>WEO_Data!B17*1000</f>
        <v>116531.34321797478</v>
      </c>
      <c r="J18" s="17">
        <f t="shared" si="0"/>
        <v>5.0000000000000044</v>
      </c>
      <c r="K18" s="6">
        <f t="shared" si="5"/>
        <v>5.0000000000000044</v>
      </c>
    </row>
    <row r="19" spans="2:11" x14ac:dyDescent="0.15">
      <c r="B19" s="8">
        <v>2036</v>
      </c>
      <c r="C19" s="18">
        <f>WEO_Data!B18*1000</f>
        <v>122357.91037887352</v>
      </c>
      <c r="J19" s="17">
        <f t="shared" si="0"/>
        <v>5.0000000000000044</v>
      </c>
      <c r="K19" s="6">
        <f t="shared" si="5"/>
        <v>5.0000000000000044</v>
      </c>
    </row>
    <row r="20" spans="2:11" x14ac:dyDescent="0.15">
      <c r="B20" s="8">
        <v>2037</v>
      </c>
      <c r="C20" s="18">
        <f>WEO_Data!B19*1000</f>
        <v>128475.80589781719</v>
      </c>
      <c r="J20" s="17">
        <f t="shared" si="0"/>
        <v>4.9999999999999822</v>
      </c>
      <c r="K20" s="6">
        <f t="shared" si="5"/>
        <v>4.9999999999999822</v>
      </c>
    </row>
    <row r="21" spans="2:11" x14ac:dyDescent="0.15">
      <c r="B21" s="8">
        <v>2038</v>
      </c>
      <c r="C21" s="18">
        <f>WEO_Data!B20*1000</f>
        <v>134899.59619270806</v>
      </c>
      <c r="J21" s="17">
        <f t="shared" si="0"/>
        <v>5.0000000000000044</v>
      </c>
      <c r="K21" s="6">
        <f t="shared" si="5"/>
        <v>5.0000000000000044</v>
      </c>
    </row>
    <row r="22" spans="2:11" x14ac:dyDescent="0.15">
      <c r="B22" s="8">
        <v>2039</v>
      </c>
      <c r="C22" s="18">
        <f>WEO_Data!B21*1000</f>
        <v>141644.57600234344</v>
      </c>
      <c r="J22" s="17">
        <f t="shared" si="0"/>
        <v>4.9999999999999822</v>
      </c>
      <c r="K22" s="6">
        <f t="shared" si="5"/>
        <v>4.9999999999999822</v>
      </c>
    </row>
    <row r="23" spans="2:11" x14ac:dyDescent="0.15">
      <c r="B23" s="8">
        <v>2040</v>
      </c>
      <c r="C23" s="18">
        <f>WEO_Data!B22*1000</f>
        <v>148726.80480246063</v>
      </c>
      <c r="J23" s="17">
        <f t="shared" si="0"/>
        <v>5.0000000000000044</v>
      </c>
      <c r="K23" s="6">
        <f t="shared" si="5"/>
        <v>5.0000000000000044</v>
      </c>
    </row>
    <row r="24" spans="2:11" x14ac:dyDescent="0.15">
      <c r="B24" s="8">
        <v>2041</v>
      </c>
      <c r="C24" s="18">
        <f>WEO_Data!B23*1000</f>
        <v>156163.14504258367</v>
      </c>
      <c r="J24" s="17">
        <f t="shared" si="0"/>
        <v>5.0000000000000044</v>
      </c>
      <c r="K24" s="6">
        <f t="shared" si="5"/>
        <v>5.0000000000000044</v>
      </c>
    </row>
    <row r="25" spans="2:11" x14ac:dyDescent="0.15">
      <c r="B25" s="5">
        <v>2042</v>
      </c>
      <c r="C25" s="16">
        <f>WEO_Data!B24*1000</f>
        <v>163971.30229471283</v>
      </c>
      <c r="D25" s="4"/>
      <c r="E25" s="4"/>
      <c r="F25" s="4"/>
      <c r="G25" s="4"/>
      <c r="H25" s="4"/>
      <c r="I25" s="4"/>
      <c r="J25" s="15">
        <f t="shared" si="0"/>
        <v>4.9999999999999822</v>
      </c>
      <c r="K25" s="2">
        <f t="shared" si="5"/>
        <v>4.9999999999999822</v>
      </c>
    </row>
    <row r="28" spans="2:11" x14ac:dyDescent="0.15">
      <c r="C28" s="14" t="s">
        <v>7</v>
      </c>
      <c r="D28" s="13"/>
      <c r="E28" s="12"/>
      <c r="F28" s="12"/>
      <c r="G28" s="12"/>
      <c r="H28" s="12"/>
      <c r="I28" s="12"/>
      <c r="J28" s="11"/>
      <c r="K28" s="10"/>
    </row>
    <row r="29" spans="2:11" x14ac:dyDescent="0.15">
      <c r="C29" s="8"/>
      <c r="K29" s="6"/>
    </row>
    <row r="30" spans="2:11" x14ac:dyDescent="0.15">
      <c r="C30" s="8" t="s">
        <v>5</v>
      </c>
      <c r="D30" s="9">
        <f>6500*2.746</f>
        <v>17849</v>
      </c>
      <c r="E30" t="s">
        <v>4</v>
      </c>
      <c r="K30" s="6"/>
    </row>
    <row r="31" spans="2:11" x14ac:dyDescent="0.15">
      <c r="C31" s="8" t="s">
        <v>3</v>
      </c>
      <c r="D31" s="33">
        <f>'SUT calc'!C46</f>
        <v>0.22582163517076412</v>
      </c>
      <c r="E31" t="s">
        <v>19</v>
      </c>
      <c r="K31" s="6"/>
    </row>
    <row r="32" spans="2:11" x14ac:dyDescent="0.15">
      <c r="C32" s="8" t="s">
        <v>2</v>
      </c>
      <c r="D32" s="7">
        <v>0.8</v>
      </c>
      <c r="E32" t="s">
        <v>1</v>
      </c>
      <c r="K32" s="6"/>
    </row>
    <row r="33" spans="1:20" x14ac:dyDescent="0.15">
      <c r="C33" s="5" t="s">
        <v>0</v>
      </c>
      <c r="D33" s="4" t="s">
        <v>173</v>
      </c>
      <c r="E33" s="4"/>
      <c r="F33" s="4"/>
      <c r="G33" s="4"/>
      <c r="H33" s="4"/>
      <c r="I33" s="4"/>
      <c r="J33" s="3"/>
      <c r="K33" s="2"/>
    </row>
    <row r="40" spans="1:20" ht="42" x14ac:dyDescent="0.15">
      <c r="A40" s="30"/>
      <c r="B40" s="31" t="s">
        <v>18</v>
      </c>
      <c r="C40" s="32" t="s">
        <v>17</v>
      </c>
      <c r="D40" s="31" t="s">
        <v>16</v>
      </c>
      <c r="E40" s="31" t="s">
        <v>15</v>
      </c>
      <c r="F40" s="31" t="s">
        <v>14</v>
      </c>
      <c r="G40" s="102" t="s">
        <v>13</v>
      </c>
      <c r="H40" s="102"/>
      <c r="I40" s="102"/>
      <c r="J40" s="31" t="s">
        <v>12</v>
      </c>
      <c r="K40" s="31" t="s">
        <v>11</v>
      </c>
      <c r="L40" s="30"/>
      <c r="M40" s="30"/>
      <c r="N40" s="30"/>
      <c r="O40" s="30"/>
      <c r="P40" s="30"/>
      <c r="Q40" s="30"/>
      <c r="R40" s="30"/>
      <c r="S40" s="30"/>
      <c r="T40" s="30"/>
    </row>
    <row r="41" spans="1:20" x14ac:dyDescent="0.15">
      <c r="B41" s="24"/>
      <c r="C41" s="22"/>
      <c r="D41" s="29"/>
      <c r="E41" s="29"/>
      <c r="F41" s="29"/>
      <c r="G41" s="27" t="s">
        <v>10</v>
      </c>
      <c r="H41" s="28" t="s">
        <v>9</v>
      </c>
      <c r="I41" s="27" t="s">
        <v>8</v>
      </c>
      <c r="J41" s="26"/>
      <c r="K41" s="25"/>
    </row>
    <row r="42" spans="1:20" x14ac:dyDescent="0.15">
      <c r="B42" s="37">
        <f t="shared" ref="B42:C64" si="6">B3</f>
        <v>2020</v>
      </c>
      <c r="C42" s="24">
        <f t="shared" si="6"/>
        <v>46598</v>
      </c>
      <c r="D42" s="22"/>
      <c r="E42" s="22"/>
      <c r="F42" s="22"/>
      <c r="G42" s="22"/>
      <c r="H42" s="22"/>
      <c r="I42" s="22"/>
      <c r="J42" s="21"/>
      <c r="K42" s="20"/>
    </row>
    <row r="43" spans="1:20" x14ac:dyDescent="0.15">
      <c r="B43" s="35">
        <f t="shared" si="6"/>
        <v>2021</v>
      </c>
      <c r="C43" s="8">
        <f t="shared" si="6"/>
        <v>51558</v>
      </c>
      <c r="J43" s="1">
        <f t="shared" ref="J43:J64" si="7">100*((C43/C42)-1)</f>
        <v>10.644233658096924</v>
      </c>
      <c r="K43" s="6">
        <f>J43</f>
        <v>10.644233658096924</v>
      </c>
    </row>
    <row r="44" spans="1:20" x14ac:dyDescent="0.15">
      <c r="B44" s="35">
        <f t="shared" si="6"/>
        <v>2022</v>
      </c>
      <c r="C44" s="8">
        <f t="shared" si="6"/>
        <v>57208</v>
      </c>
      <c r="J44" s="1">
        <f t="shared" si="7"/>
        <v>10.958532138562393</v>
      </c>
      <c r="K44" s="6">
        <f>J44</f>
        <v>10.958532138562393</v>
      </c>
    </row>
    <row r="45" spans="1:20" x14ac:dyDescent="0.15">
      <c r="B45" s="35">
        <f t="shared" si="6"/>
        <v>2023</v>
      </c>
      <c r="C45" s="8">
        <f t="shared" si="6"/>
        <v>61689</v>
      </c>
      <c r="J45" s="1">
        <f t="shared" si="7"/>
        <v>7.8328205845336285</v>
      </c>
      <c r="K45" s="6">
        <f>J45</f>
        <v>7.8328205845336285</v>
      </c>
    </row>
    <row r="46" spans="1:20" x14ac:dyDescent="0.15">
      <c r="B46" s="35">
        <f t="shared" si="6"/>
        <v>2024</v>
      </c>
      <c r="C46" s="8">
        <f t="shared" si="6"/>
        <v>67505</v>
      </c>
      <c r="J46" s="1">
        <f t="shared" si="7"/>
        <v>9.4279369093355427</v>
      </c>
      <c r="K46" s="6">
        <f>J46</f>
        <v>9.4279369093355427</v>
      </c>
    </row>
    <row r="47" spans="1:20" x14ac:dyDescent="0.15">
      <c r="B47" s="35">
        <f t="shared" si="6"/>
        <v>2025</v>
      </c>
      <c r="C47" s="8">
        <f t="shared" si="6"/>
        <v>71540</v>
      </c>
      <c r="J47" s="1">
        <f t="shared" si="7"/>
        <v>5.9773350122213076</v>
      </c>
      <c r="K47" s="6">
        <f>J47</f>
        <v>5.9773350122213076</v>
      </c>
    </row>
    <row r="48" spans="1:20" x14ac:dyDescent="0.15">
      <c r="B48" s="35">
        <f t="shared" si="6"/>
        <v>2026</v>
      </c>
      <c r="C48" s="8">
        <f t="shared" si="6"/>
        <v>75117</v>
      </c>
      <c r="D48" s="9">
        <v>0.05</v>
      </c>
      <c r="E48">
        <f>D48*$D$69*(WEO_Data!$D$8/WEO_Data!D8)</f>
        <v>892.45</v>
      </c>
      <c r="F48" s="36">
        <f t="shared" ref="F48:F55" si="8">E48*$D$70</f>
        <v>201.53451830814845</v>
      </c>
      <c r="G48" s="36">
        <f t="shared" ref="G48:G55" si="9">E48-F48</f>
        <v>690.9154816918516</v>
      </c>
      <c r="H48" s="36">
        <f t="shared" ref="H48:H55" si="10">G48*$D$71</f>
        <v>690.9154816918516</v>
      </c>
      <c r="I48">
        <f t="shared" ref="I48:I55" si="11">H48/C48*100</f>
        <v>0.91978577644454862</v>
      </c>
      <c r="J48" s="19">
        <f t="shared" si="7"/>
        <v>5.0000000000000044</v>
      </c>
      <c r="K48" s="6">
        <f t="shared" ref="K48:K64" si="12">100*((H48+C48)/(C47+H47)-1)</f>
        <v>5.9657750652667652</v>
      </c>
    </row>
    <row r="49" spans="2:11" x14ac:dyDescent="0.15">
      <c r="B49" s="35">
        <f t="shared" si="6"/>
        <v>2027</v>
      </c>
      <c r="C49" s="8">
        <f t="shared" si="6"/>
        <v>78873</v>
      </c>
      <c r="D49" s="9">
        <v>0.1</v>
      </c>
      <c r="E49">
        <f>D49*$D$69*(WEO_Data!$D$8/WEO_Data!D9)</f>
        <v>1724.5396442578506</v>
      </c>
      <c r="F49" s="36">
        <f t="shared" si="8"/>
        <v>389.43836238311565</v>
      </c>
      <c r="G49">
        <f t="shared" si="9"/>
        <v>1335.1012818747349</v>
      </c>
      <c r="H49">
        <f t="shared" si="10"/>
        <v>1335.1012818747349</v>
      </c>
      <c r="I49">
        <f t="shared" si="11"/>
        <v>1.6927228352855033</v>
      </c>
      <c r="J49" s="1">
        <f t="shared" si="7"/>
        <v>5.0001996884859512</v>
      </c>
      <c r="K49" s="6">
        <f t="shared" si="12"/>
        <v>5.8043883309857991</v>
      </c>
    </row>
    <row r="50" spans="2:11" x14ac:dyDescent="0.15">
      <c r="B50" s="35">
        <f t="shared" si="6"/>
        <v>2028</v>
      </c>
      <c r="C50" s="8">
        <f t="shared" si="6"/>
        <v>82816.650000000009</v>
      </c>
      <c r="D50" s="9">
        <v>0.15</v>
      </c>
      <c r="E50">
        <f>D50*$D$69*(WEO_Data!$D$8/WEO_Data!D10)</f>
        <v>2493.105327550416</v>
      </c>
      <c r="F50" s="36">
        <f t="shared" si="8"/>
        <v>562.99712172037846</v>
      </c>
      <c r="G50">
        <f t="shared" si="9"/>
        <v>1930.1082058300376</v>
      </c>
      <c r="H50">
        <f t="shared" si="10"/>
        <v>1930.1082058300376</v>
      </c>
      <c r="I50">
        <f t="shared" si="11"/>
        <v>2.3305799085450056</v>
      </c>
      <c r="J50" s="1">
        <f t="shared" si="7"/>
        <v>5.0000000000000044</v>
      </c>
      <c r="K50" s="6">
        <f t="shared" si="12"/>
        <v>5.6586016267922146</v>
      </c>
    </row>
    <row r="51" spans="2:11" x14ac:dyDescent="0.15">
      <c r="B51" s="35">
        <f t="shared" si="6"/>
        <v>2029</v>
      </c>
      <c r="C51" s="8">
        <f t="shared" si="6"/>
        <v>86957.482500000013</v>
      </c>
      <c r="D51" s="9">
        <v>0.2</v>
      </c>
      <c r="E51">
        <f>D51*$D$69*(WEO_Data!$D$8/WEO_Data!D11)</f>
        <v>3203.7273483163835</v>
      </c>
      <c r="F51" s="36">
        <f t="shared" si="8"/>
        <v>723.47094843810191</v>
      </c>
      <c r="G51">
        <f t="shared" si="9"/>
        <v>2480.2563998782816</v>
      </c>
      <c r="H51">
        <f t="shared" si="10"/>
        <v>2480.2563998782816</v>
      </c>
      <c r="I51">
        <f t="shared" si="11"/>
        <v>2.8522633459153806</v>
      </c>
      <c r="J51" s="1">
        <f t="shared" si="7"/>
        <v>5.0000000000000044</v>
      </c>
      <c r="K51" s="6">
        <f t="shared" si="12"/>
        <v>5.5352921968471636</v>
      </c>
    </row>
    <row r="52" spans="2:11" x14ac:dyDescent="0.15">
      <c r="B52" s="35">
        <f t="shared" si="6"/>
        <v>2030</v>
      </c>
      <c r="C52" s="8">
        <f t="shared" si="6"/>
        <v>91305.356625000015</v>
      </c>
      <c r="D52" s="9">
        <v>0.2</v>
      </c>
      <c r="E52">
        <f>D52*$D$69*(WEO_Data!$D$8/WEO_Data!D12)</f>
        <v>3087.6760827936077</v>
      </c>
      <c r="F52" s="36">
        <f t="shared" si="8"/>
        <v>697.26406189411216</v>
      </c>
      <c r="G52">
        <f t="shared" si="9"/>
        <v>2390.4120208994955</v>
      </c>
      <c r="H52">
        <f t="shared" si="10"/>
        <v>2390.4120208994955</v>
      </c>
      <c r="I52">
        <f t="shared" si="11"/>
        <v>2.6180413825194839</v>
      </c>
      <c r="J52" s="17">
        <f t="shared" si="7"/>
        <v>5.0000000000000044</v>
      </c>
      <c r="K52" s="6">
        <f t="shared" si="12"/>
        <v>4.76088706892277</v>
      </c>
    </row>
    <row r="53" spans="2:11" x14ac:dyDescent="0.15">
      <c r="B53" s="35">
        <f t="shared" si="6"/>
        <v>2031</v>
      </c>
      <c r="C53" s="8">
        <f t="shared" si="6"/>
        <v>95870.624456250021</v>
      </c>
      <c r="D53" s="9">
        <v>0.15</v>
      </c>
      <c r="E53">
        <f>D53*$D$69*(WEO_Data!$D$8/WEO_Data!D13)</f>
        <v>2231.8714786854052</v>
      </c>
      <c r="F53" s="36">
        <f t="shared" si="8"/>
        <v>504.0048668077294</v>
      </c>
      <c r="G53">
        <f t="shared" si="9"/>
        <v>1727.866611877676</v>
      </c>
      <c r="H53">
        <f t="shared" si="10"/>
        <v>1727.866611877676</v>
      </c>
      <c r="I53">
        <f t="shared" si="11"/>
        <v>1.8022899315380776</v>
      </c>
      <c r="J53" s="17">
        <f t="shared" si="7"/>
        <v>5.0000000000000044</v>
      </c>
      <c r="K53" s="6">
        <f t="shared" si="12"/>
        <v>4.1653134166363293</v>
      </c>
    </row>
    <row r="54" spans="2:11" x14ac:dyDescent="0.15">
      <c r="B54" s="35">
        <f t="shared" si="6"/>
        <v>2032</v>
      </c>
      <c r="C54" s="8">
        <f t="shared" si="6"/>
        <v>100664.15567906253</v>
      </c>
      <c r="D54" s="9">
        <v>0.1</v>
      </c>
      <c r="E54">
        <f>D54*$D$69*(WEO_Data!$D$8/WEO_Data!D14)</f>
        <v>1434.0163680964988</v>
      </c>
      <c r="F54" s="36">
        <f t="shared" si="8"/>
        <v>323.83192110519173</v>
      </c>
      <c r="G54">
        <f t="shared" si="9"/>
        <v>1110.1844469913071</v>
      </c>
      <c r="H54">
        <f t="shared" si="10"/>
        <v>1110.1844469913071</v>
      </c>
      <c r="I54">
        <f t="shared" si="11"/>
        <v>1.1028597413867924</v>
      </c>
      <c r="J54" s="17">
        <f t="shared" si="7"/>
        <v>5.0000000000000044</v>
      </c>
      <c r="K54" s="6">
        <f t="shared" si="12"/>
        <v>4.2786000195548457</v>
      </c>
    </row>
    <row r="55" spans="2:11" x14ac:dyDescent="0.15">
      <c r="B55" s="35">
        <f t="shared" si="6"/>
        <v>2033</v>
      </c>
      <c r="C55" s="8">
        <f t="shared" si="6"/>
        <v>105697.36346301566</v>
      </c>
      <c r="D55" s="9">
        <v>0.05</v>
      </c>
      <c r="E55">
        <f>D55*$D$69*(WEO_Data!$D$8/WEO_Data!D15)</f>
        <v>691.03540356406904</v>
      </c>
      <c r="F55" s="36">
        <f t="shared" si="8"/>
        <v>156.05074479372695</v>
      </c>
      <c r="G55">
        <f t="shared" si="9"/>
        <v>534.98465877034209</v>
      </c>
      <c r="H55">
        <f t="shared" si="10"/>
        <v>534.98465877034209</v>
      </c>
      <c r="I55">
        <f t="shared" si="11"/>
        <v>0.50614759085976391</v>
      </c>
      <c r="J55" s="17">
        <f t="shared" si="7"/>
        <v>5.0000000000000044</v>
      </c>
      <c r="K55" s="6">
        <f t="shared" si="12"/>
        <v>4.3802868092395864</v>
      </c>
    </row>
    <row r="56" spans="2:11" x14ac:dyDescent="0.15">
      <c r="B56" s="35">
        <f t="shared" si="6"/>
        <v>2034</v>
      </c>
      <c r="C56" s="8">
        <f t="shared" si="6"/>
        <v>110982.23163616644</v>
      </c>
      <c r="J56" s="17">
        <f t="shared" si="7"/>
        <v>5.0000000000000044</v>
      </c>
      <c r="K56" s="6">
        <f t="shared" si="12"/>
        <v>4.4712214295923536</v>
      </c>
    </row>
    <row r="57" spans="2:11" x14ac:dyDescent="0.15">
      <c r="B57" s="35">
        <f t="shared" si="6"/>
        <v>2035</v>
      </c>
      <c r="C57" s="8">
        <f t="shared" si="6"/>
        <v>116531.34321797478</v>
      </c>
      <c r="J57" s="17">
        <f t="shared" si="7"/>
        <v>5.0000000000000044</v>
      </c>
      <c r="K57" s="6">
        <f t="shared" si="12"/>
        <v>5.0000000000000044</v>
      </c>
    </row>
    <row r="58" spans="2:11" x14ac:dyDescent="0.15">
      <c r="B58" s="35">
        <f t="shared" si="6"/>
        <v>2036</v>
      </c>
      <c r="C58" s="8">
        <f t="shared" si="6"/>
        <v>122357.91037887352</v>
      </c>
      <c r="J58" s="17">
        <f t="shared" si="7"/>
        <v>5.0000000000000044</v>
      </c>
      <c r="K58" s="6">
        <f t="shared" si="12"/>
        <v>5.0000000000000044</v>
      </c>
    </row>
    <row r="59" spans="2:11" x14ac:dyDescent="0.15">
      <c r="B59" s="35">
        <f t="shared" si="6"/>
        <v>2037</v>
      </c>
      <c r="C59" s="8">
        <f t="shared" si="6"/>
        <v>128475.80589781719</v>
      </c>
      <c r="J59" s="17">
        <f t="shared" si="7"/>
        <v>4.9999999999999822</v>
      </c>
      <c r="K59" s="6">
        <f t="shared" si="12"/>
        <v>4.9999999999999822</v>
      </c>
    </row>
    <row r="60" spans="2:11" x14ac:dyDescent="0.15">
      <c r="B60" s="35">
        <f t="shared" si="6"/>
        <v>2038</v>
      </c>
      <c r="C60" s="8">
        <f t="shared" si="6"/>
        <v>134899.59619270806</v>
      </c>
      <c r="J60" s="17">
        <f t="shared" si="7"/>
        <v>5.0000000000000044</v>
      </c>
      <c r="K60" s="6">
        <f t="shared" si="12"/>
        <v>5.0000000000000044</v>
      </c>
    </row>
    <row r="61" spans="2:11" x14ac:dyDescent="0.15">
      <c r="B61" s="35">
        <f t="shared" si="6"/>
        <v>2039</v>
      </c>
      <c r="C61" s="8">
        <f t="shared" si="6"/>
        <v>141644.57600234344</v>
      </c>
      <c r="J61" s="17">
        <f t="shared" si="7"/>
        <v>4.9999999999999822</v>
      </c>
      <c r="K61" s="6">
        <f t="shared" si="12"/>
        <v>4.9999999999999822</v>
      </c>
    </row>
    <row r="62" spans="2:11" x14ac:dyDescent="0.15">
      <c r="B62" s="35">
        <f t="shared" si="6"/>
        <v>2040</v>
      </c>
      <c r="C62" s="8">
        <f t="shared" si="6"/>
        <v>148726.80480246063</v>
      </c>
      <c r="J62" s="17">
        <f t="shared" si="7"/>
        <v>5.0000000000000044</v>
      </c>
      <c r="K62" s="6">
        <f t="shared" si="12"/>
        <v>5.0000000000000044</v>
      </c>
    </row>
    <row r="63" spans="2:11" x14ac:dyDescent="0.15">
      <c r="B63" s="35">
        <f t="shared" si="6"/>
        <v>2041</v>
      </c>
      <c r="C63" s="8">
        <f t="shared" si="6"/>
        <v>156163.14504258367</v>
      </c>
      <c r="J63" s="17">
        <f t="shared" si="7"/>
        <v>5.0000000000000044</v>
      </c>
      <c r="K63" s="6">
        <f t="shared" si="12"/>
        <v>5.0000000000000044</v>
      </c>
    </row>
    <row r="64" spans="2:11" x14ac:dyDescent="0.15">
      <c r="B64" s="34">
        <f t="shared" si="6"/>
        <v>2042</v>
      </c>
      <c r="C64" s="5">
        <f t="shared" si="6"/>
        <v>163971.30229471283</v>
      </c>
      <c r="D64" s="4"/>
      <c r="E64" s="4"/>
      <c r="F64" s="4"/>
      <c r="G64" s="4"/>
      <c r="H64" s="4"/>
      <c r="I64" s="4"/>
      <c r="J64" s="15">
        <f t="shared" si="7"/>
        <v>4.9999999999999822</v>
      </c>
      <c r="K64" s="2">
        <f t="shared" si="12"/>
        <v>4.9999999999999822</v>
      </c>
    </row>
    <row r="67" spans="1:20" x14ac:dyDescent="0.15">
      <c r="C67" s="14" t="s">
        <v>7</v>
      </c>
      <c r="D67" s="13" t="s">
        <v>20</v>
      </c>
      <c r="E67" s="12"/>
      <c r="F67" s="12"/>
      <c r="G67" s="12"/>
      <c r="H67" s="12"/>
      <c r="I67" s="12"/>
      <c r="J67" s="11"/>
      <c r="K67" s="10"/>
    </row>
    <row r="68" spans="1:20" x14ac:dyDescent="0.15">
      <c r="C68" s="8"/>
      <c r="K68" s="6"/>
    </row>
    <row r="69" spans="1:20" x14ac:dyDescent="0.15">
      <c r="C69" s="8" t="s">
        <v>5</v>
      </c>
      <c r="D69" s="9">
        <f>D30</f>
        <v>17849</v>
      </c>
      <c r="E69" t="s">
        <v>4</v>
      </c>
      <c r="K69" s="6"/>
    </row>
    <row r="70" spans="1:20" x14ac:dyDescent="0.15">
      <c r="C70" s="8" t="s">
        <v>3</v>
      </c>
      <c r="D70" s="33">
        <f>D31</f>
        <v>0.22582163517076412</v>
      </c>
      <c r="E70" t="s">
        <v>19</v>
      </c>
      <c r="K70" s="6"/>
    </row>
    <row r="71" spans="1:20" x14ac:dyDescent="0.15">
      <c r="C71" s="8" t="s">
        <v>2</v>
      </c>
      <c r="D71" s="7">
        <v>1</v>
      </c>
      <c r="K71" s="6"/>
    </row>
    <row r="72" spans="1:20" x14ac:dyDescent="0.15">
      <c r="C72" s="5" t="s">
        <v>0</v>
      </c>
      <c r="D72" s="4" t="str">
        <f>D33</f>
        <v>Bell Shape</v>
      </c>
      <c r="E72" s="4"/>
      <c r="F72" s="4"/>
      <c r="G72" s="4"/>
      <c r="H72" s="4"/>
      <c r="I72" s="4"/>
      <c r="J72" s="3"/>
      <c r="K72" s="2"/>
    </row>
    <row r="77" spans="1:20" ht="42" x14ac:dyDescent="0.15">
      <c r="A77" s="30"/>
      <c r="B77" s="31" t="s">
        <v>18</v>
      </c>
      <c r="C77" s="32" t="s">
        <v>17</v>
      </c>
      <c r="D77" s="31" t="s">
        <v>16</v>
      </c>
      <c r="E77" s="31" t="s">
        <v>15</v>
      </c>
      <c r="F77" s="31" t="s">
        <v>14</v>
      </c>
      <c r="G77" s="102" t="s">
        <v>13</v>
      </c>
      <c r="H77" s="102"/>
      <c r="I77" s="102"/>
      <c r="J77" s="31" t="s">
        <v>12</v>
      </c>
      <c r="K77" s="31" t="s">
        <v>11</v>
      </c>
      <c r="L77" s="30"/>
      <c r="M77" s="30"/>
      <c r="N77" s="30"/>
      <c r="O77" s="30"/>
      <c r="P77" s="30"/>
      <c r="Q77" s="30"/>
      <c r="R77" s="30"/>
      <c r="S77" s="30"/>
      <c r="T77" s="30"/>
    </row>
    <row r="78" spans="1:20" x14ac:dyDescent="0.15">
      <c r="B78" s="24"/>
      <c r="C78" s="22"/>
      <c r="D78" s="29"/>
      <c r="E78" s="29"/>
      <c r="F78" s="29"/>
      <c r="G78" s="27" t="s">
        <v>10</v>
      </c>
      <c r="H78" s="28" t="s">
        <v>9</v>
      </c>
      <c r="I78" s="27" t="s">
        <v>8</v>
      </c>
      <c r="J78" s="26"/>
      <c r="K78" s="25"/>
    </row>
    <row r="79" spans="1:20" x14ac:dyDescent="0.15">
      <c r="B79" s="24">
        <f t="shared" ref="B79:C101" si="13">B3</f>
        <v>2020</v>
      </c>
      <c r="C79" s="23">
        <f t="shared" si="13"/>
        <v>46598</v>
      </c>
      <c r="D79" s="22"/>
      <c r="E79" s="22"/>
      <c r="F79" s="22"/>
      <c r="G79" s="22"/>
      <c r="H79" s="22"/>
      <c r="I79" s="22"/>
      <c r="J79" s="21"/>
      <c r="K79" s="20"/>
    </row>
    <row r="80" spans="1:20" x14ac:dyDescent="0.15">
      <c r="B80" s="8">
        <f t="shared" si="13"/>
        <v>2021</v>
      </c>
      <c r="C80" s="18">
        <f t="shared" si="13"/>
        <v>51558</v>
      </c>
      <c r="J80" s="1">
        <f t="shared" ref="J80:J101" si="14">100*((C80/C79)-1)</f>
        <v>10.644233658096924</v>
      </c>
      <c r="K80" s="6">
        <f>J80</f>
        <v>10.644233658096924</v>
      </c>
    </row>
    <row r="81" spans="2:11" x14ac:dyDescent="0.15">
      <c r="B81" s="8">
        <f t="shared" si="13"/>
        <v>2022</v>
      </c>
      <c r="C81" s="18">
        <f t="shared" si="13"/>
        <v>57208</v>
      </c>
      <c r="J81" s="1">
        <f t="shared" si="14"/>
        <v>10.958532138562393</v>
      </c>
      <c r="K81" s="6">
        <f>J81</f>
        <v>10.958532138562393</v>
      </c>
    </row>
    <row r="82" spans="2:11" x14ac:dyDescent="0.15">
      <c r="B82" s="8">
        <f t="shared" si="13"/>
        <v>2023</v>
      </c>
      <c r="C82" s="18">
        <f t="shared" si="13"/>
        <v>61689</v>
      </c>
      <c r="J82" s="1">
        <f t="shared" si="14"/>
        <v>7.8328205845336285</v>
      </c>
      <c r="K82" s="6">
        <f>J82</f>
        <v>7.8328205845336285</v>
      </c>
    </row>
    <row r="83" spans="2:11" x14ac:dyDescent="0.15">
      <c r="B83" s="8">
        <f t="shared" si="13"/>
        <v>2024</v>
      </c>
      <c r="C83" s="18">
        <f t="shared" si="13"/>
        <v>67505</v>
      </c>
      <c r="J83" s="1">
        <f t="shared" si="14"/>
        <v>9.4279369093355427</v>
      </c>
      <c r="K83" s="6">
        <f>J83</f>
        <v>9.4279369093355427</v>
      </c>
    </row>
    <row r="84" spans="2:11" x14ac:dyDescent="0.15">
      <c r="B84" s="8">
        <f t="shared" si="13"/>
        <v>2025</v>
      </c>
      <c r="C84" s="18">
        <f t="shared" si="13"/>
        <v>71540</v>
      </c>
      <c r="J84" s="1">
        <f t="shared" si="14"/>
        <v>5.9773350122213076</v>
      </c>
      <c r="K84" s="6">
        <f>J84</f>
        <v>5.9773350122213076</v>
      </c>
    </row>
    <row r="85" spans="2:11" x14ac:dyDescent="0.15">
      <c r="B85" s="8">
        <f t="shared" si="13"/>
        <v>2026</v>
      </c>
      <c r="C85" s="18">
        <f t="shared" si="13"/>
        <v>75117</v>
      </c>
      <c r="D85" s="9">
        <v>0.05</v>
      </c>
      <c r="E85">
        <f>D85*$D$106*(WEO_Data!$D$8/WEO_Data!D8)</f>
        <v>892.45</v>
      </c>
      <c r="F85">
        <f t="shared" ref="F85:F92" si="15">E85*$D$107</f>
        <v>446.22500000000002</v>
      </c>
      <c r="G85">
        <f t="shared" ref="G85:G92" si="16">E85-F85</f>
        <v>446.22500000000002</v>
      </c>
      <c r="H85">
        <f t="shared" ref="H85:H92" si="17">G85*$D$108</f>
        <v>356.98</v>
      </c>
      <c r="I85">
        <f t="shared" ref="I85:I92" si="18">H85/C85*100</f>
        <v>0.47523197145785911</v>
      </c>
      <c r="J85" s="19">
        <f t="shared" si="14"/>
        <v>5.0000000000000044</v>
      </c>
      <c r="K85" s="6">
        <f t="shared" ref="K85:K101" si="19">100*((H85+C85)/(C84+H84)-1)</f>
        <v>5.4989935700307413</v>
      </c>
    </row>
    <row r="86" spans="2:11" x14ac:dyDescent="0.15">
      <c r="B86" s="8">
        <f t="shared" si="13"/>
        <v>2027</v>
      </c>
      <c r="C86" s="18">
        <f t="shared" si="13"/>
        <v>78873</v>
      </c>
      <c r="D86" s="9">
        <v>0.1</v>
      </c>
      <c r="E86">
        <f>D86*$D$106*(WEO_Data!$D$8/WEO_Data!D9)</f>
        <v>1724.5396442578506</v>
      </c>
      <c r="F86">
        <f t="shared" si="15"/>
        <v>862.26982212892528</v>
      </c>
      <c r="G86">
        <f t="shared" si="16"/>
        <v>862.26982212892528</v>
      </c>
      <c r="H86">
        <f t="shared" si="17"/>
        <v>689.8158577031403</v>
      </c>
      <c r="I86">
        <f t="shared" si="18"/>
        <v>0.87459061745228439</v>
      </c>
      <c r="J86" s="1">
        <f t="shared" si="14"/>
        <v>5.0001996884859512</v>
      </c>
      <c r="K86" s="6">
        <f t="shared" si="19"/>
        <v>5.4175437120225434</v>
      </c>
    </row>
    <row r="87" spans="2:11" x14ac:dyDescent="0.15">
      <c r="B87" s="8">
        <f t="shared" si="13"/>
        <v>2028</v>
      </c>
      <c r="C87" s="18">
        <f t="shared" si="13"/>
        <v>82816.650000000009</v>
      </c>
      <c r="D87" s="9">
        <v>0.15</v>
      </c>
      <c r="E87">
        <f>D87*$D$106*(WEO_Data!$D$8/WEO_Data!D10)</f>
        <v>2493.105327550416</v>
      </c>
      <c r="F87">
        <f t="shared" si="15"/>
        <v>1246.552663775208</v>
      </c>
      <c r="G87">
        <f t="shared" si="16"/>
        <v>1246.552663775208</v>
      </c>
      <c r="H87">
        <f t="shared" si="17"/>
        <v>997.24213102016643</v>
      </c>
      <c r="I87">
        <f t="shared" si="18"/>
        <v>1.2041565687819615</v>
      </c>
      <c r="J87" s="1">
        <f t="shared" si="14"/>
        <v>5.0000000000000044</v>
      </c>
      <c r="K87" s="6">
        <f t="shared" si="19"/>
        <v>5.3430440181001293</v>
      </c>
    </row>
    <row r="88" spans="2:11" x14ac:dyDescent="0.15">
      <c r="B88" s="8">
        <f t="shared" si="13"/>
        <v>2029</v>
      </c>
      <c r="C88" s="18">
        <f t="shared" si="13"/>
        <v>86957.482500000013</v>
      </c>
      <c r="D88" s="9">
        <v>0.2</v>
      </c>
      <c r="E88">
        <f>D88*$D$106*(WEO_Data!$D$8/WEO_Data!D11)</f>
        <v>3203.7273483163835</v>
      </c>
      <c r="F88">
        <f t="shared" si="15"/>
        <v>1601.8636741581918</v>
      </c>
      <c r="G88">
        <f t="shared" si="16"/>
        <v>1601.8636741581918</v>
      </c>
      <c r="H88">
        <f t="shared" si="17"/>
        <v>1281.4909393265534</v>
      </c>
      <c r="I88">
        <f t="shared" si="18"/>
        <v>1.4736982977014694</v>
      </c>
      <c r="J88" s="1">
        <f t="shared" si="14"/>
        <v>5.0000000000000044</v>
      </c>
      <c r="K88" s="6">
        <f t="shared" si="19"/>
        <v>5.2796513749641782</v>
      </c>
    </row>
    <row r="89" spans="2:11" x14ac:dyDescent="0.15">
      <c r="B89" s="8">
        <f t="shared" si="13"/>
        <v>2030</v>
      </c>
      <c r="C89" s="18">
        <f t="shared" si="13"/>
        <v>91305.356625000015</v>
      </c>
      <c r="D89" s="9">
        <v>0.2</v>
      </c>
      <c r="E89">
        <f>D89*$D$106*(WEO_Data!$D$8/WEO_Data!D12)</f>
        <v>3087.6760827936077</v>
      </c>
      <c r="F89">
        <f t="shared" si="15"/>
        <v>1543.8380413968039</v>
      </c>
      <c r="G89">
        <f t="shared" si="16"/>
        <v>1543.8380413968039</v>
      </c>
      <c r="H89">
        <f t="shared" si="17"/>
        <v>1235.0704331174431</v>
      </c>
      <c r="I89">
        <f t="shared" si="18"/>
        <v>1.3526812432155515</v>
      </c>
      <c r="J89" s="17">
        <f t="shared" si="14"/>
        <v>5.0000000000000044</v>
      </c>
      <c r="K89" s="6">
        <f t="shared" si="19"/>
        <v>4.8747774947184741</v>
      </c>
    </row>
    <row r="90" spans="2:11" x14ac:dyDescent="0.15">
      <c r="B90" s="8">
        <f t="shared" si="13"/>
        <v>2031</v>
      </c>
      <c r="C90" s="18">
        <f t="shared" si="13"/>
        <v>95870.624456250021</v>
      </c>
      <c r="D90" s="9">
        <v>0.15</v>
      </c>
      <c r="E90">
        <f>D90*$D$106*(WEO_Data!$D$8/WEO_Data!D13)</f>
        <v>2231.8714786854052</v>
      </c>
      <c r="F90">
        <f t="shared" si="15"/>
        <v>1115.9357393427026</v>
      </c>
      <c r="G90">
        <f t="shared" si="16"/>
        <v>1115.9357393427026</v>
      </c>
      <c r="H90">
        <f t="shared" si="17"/>
        <v>892.74859147416214</v>
      </c>
      <c r="I90">
        <f t="shared" si="18"/>
        <v>0.93120139410540981</v>
      </c>
      <c r="J90" s="17">
        <f t="shared" si="14"/>
        <v>5.0000000000000044</v>
      </c>
      <c r="K90" s="6">
        <f t="shared" si="19"/>
        <v>4.5633526058342033</v>
      </c>
    </row>
    <row r="91" spans="2:11" x14ac:dyDescent="0.15">
      <c r="B91" s="8">
        <f t="shared" si="13"/>
        <v>2032</v>
      </c>
      <c r="C91" s="18">
        <f t="shared" si="13"/>
        <v>100664.15567906253</v>
      </c>
      <c r="D91" s="9">
        <v>0.1</v>
      </c>
      <c r="E91">
        <f>D91*$D$106*(WEO_Data!$D$8/WEO_Data!D14)</f>
        <v>1434.0163680964988</v>
      </c>
      <c r="F91">
        <f t="shared" si="15"/>
        <v>717.0081840482494</v>
      </c>
      <c r="G91">
        <f t="shared" si="16"/>
        <v>717.0081840482494</v>
      </c>
      <c r="H91">
        <f t="shared" si="17"/>
        <v>573.60654723859955</v>
      </c>
      <c r="I91">
        <f t="shared" si="18"/>
        <v>0.56982204178751772</v>
      </c>
      <c r="J91" s="17">
        <f t="shared" si="14"/>
        <v>5.0000000000000044</v>
      </c>
      <c r="K91" s="6">
        <f t="shared" si="19"/>
        <v>4.6240525083495854</v>
      </c>
    </row>
    <row r="92" spans="2:11" x14ac:dyDescent="0.15">
      <c r="B92" s="8">
        <f t="shared" si="13"/>
        <v>2033</v>
      </c>
      <c r="C92" s="18">
        <f t="shared" si="13"/>
        <v>105697.36346301566</v>
      </c>
      <c r="D92" s="9">
        <v>0.05</v>
      </c>
      <c r="E92">
        <f>D92*$D$106*(WEO_Data!$D$8/WEO_Data!D15)</f>
        <v>691.03540356406904</v>
      </c>
      <c r="F92">
        <f t="shared" si="15"/>
        <v>345.51770178203452</v>
      </c>
      <c r="G92">
        <f t="shared" si="16"/>
        <v>345.51770178203452</v>
      </c>
      <c r="H92">
        <f t="shared" si="17"/>
        <v>276.41416142562764</v>
      </c>
      <c r="I92">
        <f t="shared" si="18"/>
        <v>0.26151471746250993</v>
      </c>
      <c r="J92" s="17">
        <f t="shared" si="14"/>
        <v>5.0000000000000044</v>
      </c>
      <c r="K92" s="6">
        <f t="shared" si="19"/>
        <v>4.6781115010755991</v>
      </c>
    </row>
    <row r="93" spans="2:11" x14ac:dyDescent="0.15">
      <c r="B93" s="8">
        <f t="shared" si="13"/>
        <v>2034</v>
      </c>
      <c r="C93" s="18">
        <f t="shared" si="13"/>
        <v>110982.23163616644</v>
      </c>
      <c r="J93" s="17">
        <f t="shared" si="14"/>
        <v>5.0000000000000044</v>
      </c>
      <c r="K93" s="6">
        <f t="shared" si="19"/>
        <v>4.7261257680881519</v>
      </c>
    </row>
    <row r="94" spans="2:11" x14ac:dyDescent="0.15">
      <c r="B94" s="8">
        <f t="shared" si="13"/>
        <v>2035</v>
      </c>
      <c r="C94" s="18">
        <f t="shared" si="13"/>
        <v>116531.34321797478</v>
      </c>
      <c r="J94" s="17">
        <f t="shared" si="14"/>
        <v>5.0000000000000044</v>
      </c>
      <c r="K94" s="6">
        <f t="shared" si="19"/>
        <v>5.0000000000000044</v>
      </c>
    </row>
    <row r="95" spans="2:11" x14ac:dyDescent="0.15">
      <c r="B95" s="8">
        <f t="shared" si="13"/>
        <v>2036</v>
      </c>
      <c r="C95" s="18">
        <f t="shared" si="13"/>
        <v>122357.91037887352</v>
      </c>
      <c r="J95" s="17">
        <f t="shared" si="14"/>
        <v>5.0000000000000044</v>
      </c>
      <c r="K95" s="6">
        <f t="shared" si="19"/>
        <v>5.0000000000000044</v>
      </c>
    </row>
    <row r="96" spans="2:11" x14ac:dyDescent="0.15">
      <c r="B96" s="8">
        <f t="shared" si="13"/>
        <v>2037</v>
      </c>
      <c r="C96" s="18">
        <f t="shared" si="13"/>
        <v>128475.80589781719</v>
      </c>
      <c r="J96" s="17">
        <f t="shared" si="14"/>
        <v>4.9999999999999822</v>
      </c>
      <c r="K96" s="6">
        <f t="shared" si="19"/>
        <v>4.9999999999999822</v>
      </c>
    </row>
    <row r="97" spans="2:11" x14ac:dyDescent="0.15">
      <c r="B97" s="8">
        <f t="shared" si="13"/>
        <v>2038</v>
      </c>
      <c r="C97" s="18">
        <f t="shared" si="13"/>
        <v>134899.59619270806</v>
      </c>
      <c r="J97" s="17">
        <f t="shared" si="14"/>
        <v>5.0000000000000044</v>
      </c>
      <c r="K97" s="6">
        <f t="shared" si="19"/>
        <v>5.0000000000000044</v>
      </c>
    </row>
    <row r="98" spans="2:11" x14ac:dyDescent="0.15">
      <c r="B98" s="8">
        <f t="shared" si="13"/>
        <v>2039</v>
      </c>
      <c r="C98" s="18">
        <f t="shared" si="13"/>
        <v>141644.57600234344</v>
      </c>
      <c r="J98" s="17">
        <f t="shared" si="14"/>
        <v>4.9999999999999822</v>
      </c>
      <c r="K98" s="6">
        <f t="shared" si="19"/>
        <v>4.9999999999999822</v>
      </c>
    </row>
    <row r="99" spans="2:11" x14ac:dyDescent="0.15">
      <c r="B99" s="8">
        <f t="shared" si="13"/>
        <v>2040</v>
      </c>
      <c r="C99" s="18">
        <f t="shared" si="13"/>
        <v>148726.80480246063</v>
      </c>
      <c r="J99" s="17">
        <f t="shared" si="14"/>
        <v>5.0000000000000044</v>
      </c>
      <c r="K99" s="6">
        <f t="shared" si="19"/>
        <v>5.0000000000000044</v>
      </c>
    </row>
    <row r="100" spans="2:11" x14ac:dyDescent="0.15">
      <c r="B100" s="8">
        <f t="shared" si="13"/>
        <v>2041</v>
      </c>
      <c r="C100" s="18">
        <f t="shared" si="13"/>
        <v>156163.14504258367</v>
      </c>
      <c r="J100" s="17">
        <f t="shared" si="14"/>
        <v>5.0000000000000044</v>
      </c>
      <c r="K100" s="6">
        <f t="shared" si="19"/>
        <v>5.0000000000000044</v>
      </c>
    </row>
    <row r="101" spans="2:11" x14ac:dyDescent="0.15">
      <c r="B101" s="5">
        <f t="shared" si="13"/>
        <v>2042</v>
      </c>
      <c r="C101" s="16">
        <f t="shared" si="13"/>
        <v>163971.30229471283</v>
      </c>
      <c r="D101" s="4"/>
      <c r="E101" s="4"/>
      <c r="F101" s="4"/>
      <c r="G101" s="4"/>
      <c r="H101" s="4"/>
      <c r="I101" s="4"/>
      <c r="J101" s="15">
        <f t="shared" si="14"/>
        <v>4.9999999999999822</v>
      </c>
      <c r="K101" s="2">
        <f t="shared" si="19"/>
        <v>4.9999999999999822</v>
      </c>
    </row>
    <row r="104" spans="2:11" x14ac:dyDescent="0.15">
      <c r="C104" s="14" t="s">
        <v>7</v>
      </c>
      <c r="D104" s="13" t="s">
        <v>6</v>
      </c>
      <c r="E104" s="12"/>
      <c r="F104" s="12"/>
      <c r="G104" s="12"/>
      <c r="H104" s="12"/>
      <c r="I104" s="12"/>
      <c r="J104" s="11"/>
      <c r="K104" s="10"/>
    </row>
    <row r="105" spans="2:11" x14ac:dyDescent="0.15">
      <c r="C105" s="8"/>
      <c r="K105" s="6"/>
    </row>
    <row r="106" spans="2:11" x14ac:dyDescent="0.15">
      <c r="C106" s="8" t="s">
        <v>5</v>
      </c>
      <c r="D106" s="9">
        <f>D30</f>
        <v>17849</v>
      </c>
      <c r="E106" t="s">
        <v>4</v>
      </c>
      <c r="K106" s="6"/>
    </row>
    <row r="107" spans="2:11" x14ac:dyDescent="0.15">
      <c r="C107" s="8" t="s">
        <v>3</v>
      </c>
      <c r="D107" s="9">
        <v>0.5</v>
      </c>
      <c r="K107" s="6"/>
    </row>
    <row r="108" spans="2:11" x14ac:dyDescent="0.15">
      <c r="C108" s="8" t="s">
        <v>2</v>
      </c>
      <c r="D108" s="7">
        <v>0.8</v>
      </c>
      <c r="E108" t="s">
        <v>1</v>
      </c>
      <c r="K108" s="6"/>
    </row>
    <row r="109" spans="2:11" x14ac:dyDescent="0.15">
      <c r="C109" s="5" t="s">
        <v>0</v>
      </c>
      <c r="D109" s="4" t="str">
        <f>D33</f>
        <v>Bell Shape</v>
      </c>
      <c r="E109" s="4"/>
      <c r="F109" s="4"/>
      <c r="G109" s="4"/>
      <c r="H109" s="4"/>
      <c r="I109" s="4"/>
      <c r="J109" s="3"/>
      <c r="K109" s="2"/>
    </row>
  </sheetData>
  <mergeCells count="3">
    <mergeCell ref="G1:I1"/>
    <mergeCell ref="G40:I40"/>
    <mergeCell ref="G77:I7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3BC84-3794-4FB2-A75C-B596136893FB}">
  <dimension ref="B3:G46"/>
  <sheetViews>
    <sheetView workbookViewId="0">
      <selection activeCell="G11" sqref="G11"/>
    </sheetView>
  </sheetViews>
  <sheetFormatPr baseColWidth="10" defaultColWidth="8.83203125" defaultRowHeight="13" x14ac:dyDescent="0.15"/>
  <cols>
    <col min="2" max="2" width="78.1640625" customWidth="1"/>
    <col min="3" max="3" width="10.83203125" customWidth="1"/>
    <col min="4" max="4" width="11" customWidth="1"/>
  </cols>
  <sheetData>
    <row r="3" spans="2:7" x14ac:dyDescent="0.15">
      <c r="C3" t="s">
        <v>176</v>
      </c>
      <c r="D3" t="s">
        <v>177</v>
      </c>
      <c r="E3" t="s">
        <v>178</v>
      </c>
      <c r="F3" t="s">
        <v>179</v>
      </c>
      <c r="G3" t="s">
        <v>180</v>
      </c>
    </row>
    <row r="4" spans="2:7" x14ac:dyDescent="0.15">
      <c r="B4" t="s">
        <v>87</v>
      </c>
      <c r="C4">
        <f>'SUPPLY (38-38)-2024'!AR4</f>
        <v>908.35358998869708</v>
      </c>
      <c r="D4">
        <f>'SUPPLY (38-38)-2024'!AS4</f>
        <v>11549.746734436501</v>
      </c>
      <c r="E4">
        <f>'USE (38-38)-2024'!T4</f>
        <v>0.64947314392803501</v>
      </c>
      <c r="F4" s="90">
        <f>C4/D4</f>
        <v>7.8647057019905695E-2</v>
      </c>
      <c r="G4">
        <f>F4*E4</f>
        <v>5.1079151383405588E-2</v>
      </c>
    </row>
    <row r="5" spans="2:7" x14ac:dyDescent="0.15">
      <c r="B5" t="s">
        <v>85</v>
      </c>
      <c r="C5">
        <f>'SUPPLY (38-38)-2024'!AR5</f>
        <v>212.06294837019669</v>
      </c>
      <c r="D5">
        <f>'SUPPLY (38-38)-2024'!AS5</f>
        <v>3202.622462286371</v>
      </c>
      <c r="E5">
        <f>'USE (38-38)-2024'!T5</f>
        <v>199.8313593234075</v>
      </c>
      <c r="F5" s="90">
        <f t="shared" ref="F5:F40" si="0">C5/D5</f>
        <v>6.6215406551168601E-2</v>
      </c>
      <c r="G5">
        <f t="shared" ref="G5:G40" si="1">F5*E5</f>
        <v>13.231914699272084</v>
      </c>
    </row>
    <row r="6" spans="2:7" x14ac:dyDescent="0.15">
      <c r="B6" t="s">
        <v>83</v>
      </c>
      <c r="C6">
        <f>'SUPPLY (38-38)-2024'!AR6</f>
        <v>3804.3100652603821</v>
      </c>
      <c r="D6">
        <f>'SUPPLY (38-38)-2024'!AS6</f>
        <v>28082.310293842453</v>
      </c>
      <c r="E6">
        <f>'USE (38-38)-2024'!T6</f>
        <v>0</v>
      </c>
      <c r="F6" s="90">
        <f t="shared" si="0"/>
        <v>0.13546998183032488</v>
      </c>
      <c r="G6">
        <f t="shared" si="1"/>
        <v>0</v>
      </c>
    </row>
    <row r="7" spans="2:7" x14ac:dyDescent="0.15">
      <c r="B7" t="s">
        <v>81</v>
      </c>
      <c r="C7">
        <f>'SUPPLY (38-38)-2024'!AR7</f>
        <v>2216.4015800429625</v>
      </c>
      <c r="D7">
        <f>'SUPPLY (38-38)-2024'!AS7</f>
        <v>4632.6571936446007</v>
      </c>
      <c r="E7">
        <f>'USE (38-38)-2024'!T7</f>
        <v>18.022139624204417</v>
      </c>
      <c r="F7" s="90">
        <f t="shared" si="0"/>
        <v>0.47842987024457051</v>
      </c>
      <c r="G7">
        <f t="shared" si="1"/>
        <v>8.6223299219376521</v>
      </c>
    </row>
    <row r="8" spans="2:7" x14ac:dyDescent="0.15">
      <c r="B8" t="s">
        <v>79</v>
      </c>
      <c r="C8">
        <f>'SUPPLY (38-38)-2024'!AR8</f>
        <v>1118.7446759609427</v>
      </c>
      <c r="D8">
        <f>'SUPPLY (38-38)-2024'!AS8</f>
        <v>2595.3620026903036</v>
      </c>
      <c r="E8">
        <f>'USE (38-38)-2024'!T8</f>
        <v>298.48527566783758</v>
      </c>
      <c r="F8" s="90">
        <f t="shared" si="0"/>
        <v>0.43105534981296362</v>
      </c>
      <c r="G8">
        <f t="shared" si="1"/>
        <v>128.6636749170186</v>
      </c>
    </row>
    <row r="9" spans="2:7" x14ac:dyDescent="0.15">
      <c r="B9" t="s">
        <v>78</v>
      </c>
      <c r="C9">
        <f>'SUPPLY (38-38)-2024'!AR9</f>
        <v>2370.8445628682389</v>
      </c>
      <c r="D9">
        <f>'SUPPLY (38-38)-2024'!AS9</f>
        <v>5228.5818057759407</v>
      </c>
      <c r="E9">
        <f>'USE (38-38)-2024'!T9</f>
        <v>151.33211009793024</v>
      </c>
      <c r="F9" s="90">
        <f t="shared" si="0"/>
        <v>0.45343931699590134</v>
      </c>
      <c r="G9">
        <f t="shared" si="1"/>
        <v>68.619928642354026</v>
      </c>
    </row>
    <row r="10" spans="2:7" x14ac:dyDescent="0.15">
      <c r="B10" t="s">
        <v>77</v>
      </c>
      <c r="C10">
        <f>'SUPPLY (38-38)-2024'!AR10</f>
        <v>2402.2428470941131</v>
      </c>
      <c r="D10">
        <f>'SUPPLY (38-38)-2024'!AS10</f>
        <v>4722.8906126038237</v>
      </c>
      <c r="E10">
        <f>'USE (38-38)-2024'!T10</f>
        <v>129.65068394361174</v>
      </c>
      <c r="F10" s="90">
        <f t="shared" si="0"/>
        <v>0.50863825655485784</v>
      </c>
      <c r="G10">
        <f t="shared" si="1"/>
        <v>65.945297842223582</v>
      </c>
    </row>
    <row r="11" spans="2:7" x14ac:dyDescent="0.15">
      <c r="B11" t="s">
        <v>76</v>
      </c>
      <c r="C11">
        <f>'SUPPLY (38-38)-2024'!AR11</f>
        <v>1579.0082071150719</v>
      </c>
      <c r="D11">
        <f>'SUPPLY (38-38)-2024'!AS11</f>
        <v>3051.2649556403703</v>
      </c>
      <c r="E11">
        <f>'USE (38-38)-2024'!T11</f>
        <v>0</v>
      </c>
      <c r="F11" s="90">
        <f t="shared" si="0"/>
        <v>0.51749298408065803</v>
      </c>
      <c r="G11">
        <f t="shared" si="1"/>
        <v>0</v>
      </c>
    </row>
    <row r="12" spans="2:7" x14ac:dyDescent="0.15">
      <c r="B12" t="s">
        <v>74</v>
      </c>
      <c r="C12">
        <f>'SUPPLY (38-38)-2024'!AR12</f>
        <v>2469.1346109162896</v>
      </c>
      <c r="D12">
        <f>'SUPPLY (38-38)-2024'!AS12</f>
        <v>7974.9864921733351</v>
      </c>
      <c r="E12">
        <f>'USE (38-38)-2024'!T12</f>
        <v>3232.9766007394664</v>
      </c>
      <c r="F12" s="90">
        <f t="shared" si="0"/>
        <v>0.30960988000913886</v>
      </c>
      <c r="G12">
        <f t="shared" si="1"/>
        <v>1000.9614974272998</v>
      </c>
    </row>
    <row r="13" spans="2:7" x14ac:dyDescent="0.15">
      <c r="B13" t="s">
        <v>72</v>
      </c>
      <c r="C13">
        <f>'SUPPLY (38-38)-2024'!AR13</f>
        <v>3550.8447676257229</v>
      </c>
      <c r="D13">
        <f>'SUPPLY (38-38)-2024'!AS13</f>
        <v>6973.707040372261</v>
      </c>
      <c r="E13">
        <f>'USE (38-38)-2024'!T13</f>
        <v>1379.1547200143104</v>
      </c>
      <c r="F13" s="90">
        <f t="shared" si="0"/>
        <v>0.50917607336659454</v>
      </c>
      <c r="G13">
        <f t="shared" si="1"/>
        <v>702.23258490189164</v>
      </c>
    </row>
    <row r="14" spans="2:7" x14ac:dyDescent="0.15">
      <c r="B14" t="s">
        <v>71</v>
      </c>
      <c r="C14">
        <f>'SUPPLY (38-38)-2024'!AR14</f>
        <v>2508.2002244629389</v>
      </c>
      <c r="D14">
        <f>'SUPPLY (38-38)-2024'!AS14</f>
        <v>3684.220832435084</v>
      </c>
      <c r="E14">
        <f>'USE (38-38)-2024'!T14</f>
        <v>15.682954932808682</v>
      </c>
      <c r="F14" s="90">
        <f t="shared" si="0"/>
        <v>0.68079529934288574</v>
      </c>
      <c r="G14">
        <f t="shared" si="1"/>
        <v>10.676881998062473</v>
      </c>
    </row>
    <row r="15" spans="2:7" x14ac:dyDescent="0.15">
      <c r="B15" t="s">
        <v>70</v>
      </c>
      <c r="C15">
        <f>'SUPPLY (38-38)-2024'!AR15</f>
        <v>1682.8778153357084</v>
      </c>
      <c r="D15">
        <f>'SUPPLY (38-38)-2024'!AS15</f>
        <v>3135.9297474344407</v>
      </c>
      <c r="E15">
        <f>'USE (38-38)-2024'!T15</f>
        <v>380.28084908731353</v>
      </c>
      <c r="F15" s="90">
        <f t="shared" si="0"/>
        <v>0.53664397830101274</v>
      </c>
      <c r="G15">
        <f t="shared" si="1"/>
        <v>204.07542772590298</v>
      </c>
    </row>
    <row r="16" spans="2:7" x14ac:dyDescent="0.15">
      <c r="B16" t="s">
        <v>69</v>
      </c>
      <c r="C16">
        <f>'SUPPLY (38-38)-2024'!AR16</f>
        <v>2705.0820411841291</v>
      </c>
      <c r="D16">
        <f>'SUPPLY (38-38)-2024'!AS16</f>
        <v>3752.9057028480343</v>
      </c>
      <c r="E16">
        <f>'USE (38-38)-2024'!T16</f>
        <v>175.54644531268582</v>
      </c>
      <c r="F16" s="90">
        <f t="shared" si="0"/>
        <v>0.72079669871035545</v>
      </c>
      <c r="G16">
        <f t="shared" si="1"/>
        <v>126.53329825172189</v>
      </c>
    </row>
    <row r="17" spans="2:7" x14ac:dyDescent="0.15">
      <c r="B17" t="s">
        <v>67</v>
      </c>
      <c r="C17">
        <f>'SUPPLY (38-38)-2024'!AR17</f>
        <v>11519.168109284334</v>
      </c>
      <c r="D17">
        <f>'SUPPLY (38-38)-2024'!AS17</f>
        <v>14574.467074951854</v>
      </c>
      <c r="E17">
        <f>'USE (38-38)-2024'!T17</f>
        <v>20.465947872317969</v>
      </c>
      <c r="F17" s="90">
        <f t="shared" si="0"/>
        <v>0.79036633381137789</v>
      </c>
      <c r="G17">
        <f t="shared" si="1"/>
        <v>16.175596187818723</v>
      </c>
    </row>
    <row r="18" spans="2:7" x14ac:dyDescent="0.15">
      <c r="B18" t="s">
        <v>65</v>
      </c>
      <c r="C18">
        <f>'SUPPLY (38-38)-2024'!AR18</f>
        <v>1553.1350969969567</v>
      </c>
      <c r="D18">
        <f>'SUPPLY (38-38)-2024'!AS18</f>
        <v>3128.8709325021582</v>
      </c>
      <c r="E18">
        <f>'USE (38-38)-2024'!T18</f>
        <v>130.62167646932508</v>
      </c>
      <c r="F18" s="90">
        <f t="shared" si="0"/>
        <v>0.49638835557685163</v>
      </c>
      <c r="G18">
        <f t="shared" si="1"/>
        <v>64.839079185299809</v>
      </c>
    </row>
    <row r="19" spans="2:7" x14ac:dyDescent="0.15">
      <c r="B19" t="s">
        <v>63</v>
      </c>
      <c r="C19">
        <f>'SUPPLY (38-38)-2024'!AR19</f>
        <v>1138.3411980847025</v>
      </c>
      <c r="D19">
        <f>'SUPPLY (38-38)-2024'!AS19</f>
        <v>4960.0811260239861</v>
      </c>
      <c r="E19">
        <f>'USE (38-38)-2024'!T19</f>
        <v>37.26205078010581</v>
      </c>
      <c r="F19" s="90">
        <f t="shared" si="0"/>
        <v>0.22950052008467847</v>
      </c>
      <c r="G19">
        <f t="shared" si="1"/>
        <v>8.5516600334559829</v>
      </c>
    </row>
    <row r="20" spans="2:7" x14ac:dyDescent="0.15">
      <c r="B20" t="s">
        <v>61</v>
      </c>
      <c r="C20">
        <f>'SUPPLY (38-38)-2024'!AR20</f>
        <v>59.799171338729906</v>
      </c>
      <c r="D20">
        <f>'SUPPLY (38-38)-2024'!AS20</f>
        <v>1002.7015005904658</v>
      </c>
      <c r="E20">
        <f>'USE (38-38)-2024'!T20</f>
        <v>2.0417756159873139</v>
      </c>
      <c r="F20" s="90">
        <f t="shared" si="0"/>
        <v>5.9638059086892431E-2</v>
      </c>
      <c r="G20">
        <f t="shared" si="1"/>
        <v>0.12176753482842761</v>
      </c>
    </row>
    <row r="21" spans="2:7" x14ac:dyDescent="0.15">
      <c r="B21" t="s">
        <v>59</v>
      </c>
      <c r="C21">
        <f>'SUPPLY (38-38)-2024'!AR21</f>
        <v>56.49508455973325</v>
      </c>
      <c r="D21">
        <f>'SUPPLY (38-38)-2024'!AS21</f>
        <v>21279.605945459902</v>
      </c>
      <c r="E21">
        <f>'USE (38-38)-2024'!T21</f>
        <v>4664.7268240066041</v>
      </c>
      <c r="F21" s="90">
        <f t="shared" si="0"/>
        <v>2.6548933614904051E-3</v>
      </c>
      <c r="G21">
        <f t="shared" si="1"/>
        <v>12.384352278221355</v>
      </c>
    </row>
    <row r="22" spans="2:7" x14ac:dyDescent="0.15">
      <c r="B22" t="s">
        <v>57</v>
      </c>
      <c r="C22">
        <f>'SUPPLY (38-38)-2024'!AR22</f>
        <v>0</v>
      </c>
      <c r="D22">
        <f>'SUPPLY (38-38)-2024'!AS22</f>
        <v>524.01644161030242</v>
      </c>
      <c r="E22">
        <f>'USE (38-38)-2024'!T22</f>
        <v>9.2334434352322372</v>
      </c>
      <c r="F22" s="90">
        <f t="shared" si="0"/>
        <v>0</v>
      </c>
      <c r="G22">
        <f t="shared" si="1"/>
        <v>0</v>
      </c>
    </row>
    <row r="23" spans="2:7" x14ac:dyDescent="0.15">
      <c r="B23" t="s">
        <v>55</v>
      </c>
      <c r="C23">
        <f>'SUPPLY (38-38)-2024'!AR23</f>
        <v>6221.6799852583008</v>
      </c>
      <c r="D23">
        <f>'SUPPLY (38-38)-2024'!AS23</f>
        <v>12972.578760581337</v>
      </c>
      <c r="E23">
        <f>'USE (38-38)-2024'!T23</f>
        <v>370.25363913849719</v>
      </c>
      <c r="F23" s="90">
        <f t="shared" si="0"/>
        <v>0.47960240597371329</v>
      </c>
      <c r="G23">
        <f t="shared" si="1"/>
        <v>177.57453615134628</v>
      </c>
    </row>
    <row r="24" spans="2:7" x14ac:dyDescent="0.15">
      <c r="B24" t="s">
        <v>53</v>
      </c>
      <c r="C24">
        <f>'SUPPLY (38-38)-2024'!AR24</f>
        <v>592.71937717967262</v>
      </c>
      <c r="D24">
        <f>'SUPPLY (38-38)-2024'!AS24</f>
        <v>7439.3388878304886</v>
      </c>
      <c r="E24">
        <f>'USE (38-38)-2024'!T24</f>
        <v>62.419021391594491</v>
      </c>
      <c r="F24" s="90">
        <f t="shared" si="0"/>
        <v>7.9673662689202424E-2</v>
      </c>
      <c r="G24">
        <f t="shared" si="1"/>
        <v>4.9731520557440101</v>
      </c>
    </row>
    <row r="25" spans="2:7" x14ac:dyDescent="0.15">
      <c r="B25" t="s">
        <v>51</v>
      </c>
      <c r="C25">
        <f>'SUPPLY (38-38)-2024'!AR25</f>
        <v>51.707599822577393</v>
      </c>
      <c r="D25">
        <f>'SUPPLY (38-38)-2024'!AS25</f>
        <v>1429.2465000010779</v>
      </c>
      <c r="E25">
        <f>'USE (38-38)-2024'!T25</f>
        <v>1.6077143971381038</v>
      </c>
      <c r="F25" s="90">
        <f t="shared" si="0"/>
        <v>3.6178223856093678E-2</v>
      </c>
      <c r="G25">
        <f t="shared" si="1"/>
        <v>5.816425135632701E-2</v>
      </c>
    </row>
    <row r="26" spans="2:7" x14ac:dyDescent="0.15">
      <c r="B26" t="s">
        <v>49</v>
      </c>
      <c r="C26">
        <f>'SUPPLY (38-38)-2024'!AR26</f>
        <v>176.69358968081846</v>
      </c>
      <c r="D26">
        <f>'SUPPLY (38-38)-2024'!AS26</f>
        <v>2517.3976286051784</v>
      </c>
      <c r="E26">
        <f>'USE (38-38)-2024'!T26</f>
        <v>2.7271180637285664</v>
      </c>
      <c r="F26" s="90">
        <f t="shared" si="0"/>
        <v>7.0188987100428618E-2</v>
      </c>
      <c r="G26">
        <f t="shared" si="1"/>
        <v>0.1914136545963902</v>
      </c>
    </row>
    <row r="27" spans="2:7" x14ac:dyDescent="0.15">
      <c r="B27" t="s">
        <v>47</v>
      </c>
      <c r="C27">
        <f>'SUPPLY (38-38)-2024'!AR27</f>
        <v>444.02571887232125</v>
      </c>
      <c r="D27">
        <f>'SUPPLY (38-38)-2024'!AS27</f>
        <v>4448.8193290714707</v>
      </c>
      <c r="E27">
        <f>'USE (38-38)-2024'!T27</f>
        <v>29.556646165371244</v>
      </c>
      <c r="F27" s="90">
        <f t="shared" si="0"/>
        <v>9.9807541288712096E-2</v>
      </c>
      <c r="G27">
        <f t="shared" si="1"/>
        <v>2.9499761825061444</v>
      </c>
    </row>
    <row r="28" spans="2:7" x14ac:dyDescent="0.15">
      <c r="B28" t="s">
        <v>45</v>
      </c>
      <c r="C28">
        <f>'SUPPLY (38-38)-2024'!AR28</f>
        <v>766.19722712741418</v>
      </c>
      <c r="D28">
        <f>'SUPPLY (38-38)-2024'!AS28</f>
        <v>6432.5669325922618</v>
      </c>
      <c r="E28">
        <f>'USE (38-38)-2024'!T28</f>
        <v>403.64258309631225</v>
      </c>
      <c r="F28" s="90">
        <f t="shared" si="0"/>
        <v>0.11911220437447421</v>
      </c>
      <c r="G28">
        <f t="shared" si="1"/>
        <v>48.078757852008636</v>
      </c>
    </row>
    <row r="29" spans="2:7" x14ac:dyDescent="0.15">
      <c r="B29" t="s">
        <v>43</v>
      </c>
      <c r="C29">
        <f>'SUPPLY (38-38)-2024'!AR29</f>
        <v>0</v>
      </c>
      <c r="D29">
        <f>'SUPPLY (38-38)-2024'!AS29</f>
        <v>10213.984012843583</v>
      </c>
      <c r="E29">
        <f>'USE (38-38)-2024'!T29</f>
        <v>71.149668668222532</v>
      </c>
      <c r="F29" s="90">
        <f t="shared" si="0"/>
        <v>0</v>
      </c>
      <c r="G29">
        <f t="shared" si="1"/>
        <v>0</v>
      </c>
    </row>
    <row r="30" spans="2:7" x14ac:dyDescent="0.15">
      <c r="B30" t="s">
        <v>41</v>
      </c>
      <c r="C30">
        <f>'SUPPLY (38-38)-2024'!AR30</f>
        <v>269.20193153438436</v>
      </c>
      <c r="D30">
        <f>'SUPPLY (38-38)-2024'!AS30</f>
        <v>1813.4650611110283</v>
      </c>
      <c r="E30">
        <f>'USE (38-38)-2024'!T30</f>
        <v>129.84602028365069</v>
      </c>
      <c r="F30" s="90">
        <f t="shared" si="0"/>
        <v>0.1484461638149546</v>
      </c>
      <c r="G30">
        <f t="shared" si="1"/>
        <v>19.275143597746727</v>
      </c>
    </row>
    <row r="31" spans="2:7" x14ac:dyDescent="0.15">
      <c r="B31" t="s">
        <v>39</v>
      </c>
      <c r="C31">
        <f>'SUPPLY (38-38)-2024'!AR31</f>
        <v>15.627414822887907</v>
      </c>
      <c r="D31">
        <f>'SUPPLY (38-38)-2024'!AS31</f>
        <v>302.93909846480062</v>
      </c>
      <c r="E31">
        <f>'USE (38-38)-2024'!T31</f>
        <v>0.10619864655491809</v>
      </c>
      <c r="F31" s="90">
        <f t="shared" si="0"/>
        <v>5.1585995013792192E-2</v>
      </c>
      <c r="G31">
        <f t="shared" si="1"/>
        <v>5.4783628516534844E-3</v>
      </c>
    </row>
    <row r="32" spans="2:7" x14ac:dyDescent="0.15">
      <c r="B32" t="s">
        <v>37</v>
      </c>
      <c r="C32">
        <f>'SUPPLY (38-38)-2024'!AR32</f>
        <v>57.47591639144057</v>
      </c>
      <c r="D32">
        <f>'SUPPLY (38-38)-2024'!AS32</f>
        <v>893.84614547925446</v>
      </c>
      <c r="E32">
        <f>'USE (38-38)-2024'!T32</f>
        <v>13.109156600770149</v>
      </c>
      <c r="F32" s="90">
        <f t="shared" si="0"/>
        <v>6.430180035136096E-2</v>
      </c>
      <c r="G32">
        <f t="shared" si="1"/>
        <v>0.8429423705174478</v>
      </c>
    </row>
    <row r="33" spans="2:7" x14ac:dyDescent="0.15">
      <c r="B33" t="s">
        <v>35</v>
      </c>
      <c r="C33">
        <f>'SUPPLY (38-38)-2024'!AR33</f>
        <v>652.05327102371427</v>
      </c>
      <c r="D33">
        <f>'SUPPLY (38-38)-2024'!AS33</f>
        <v>2378.9653380174691</v>
      </c>
      <c r="E33">
        <f>'USE (38-38)-2024'!T33</f>
        <v>193.57200924875374</v>
      </c>
      <c r="F33" s="90">
        <f t="shared" si="0"/>
        <v>0.27409111877481512</v>
      </c>
      <c r="G33">
        <f t="shared" si="1"/>
        <v>53.056368578479777</v>
      </c>
    </row>
    <row r="34" spans="2:7" x14ac:dyDescent="0.15">
      <c r="B34" t="s">
        <v>34</v>
      </c>
      <c r="C34">
        <f>'SUPPLY (38-38)-2024'!AR34</f>
        <v>0</v>
      </c>
      <c r="D34">
        <f>'SUPPLY (38-38)-2024'!AS34</f>
        <v>7892.642310358171</v>
      </c>
      <c r="E34">
        <f>'USE (38-38)-2024'!T34</f>
        <v>4.2427425690546118E-2</v>
      </c>
      <c r="F34" s="90">
        <f t="shared" si="0"/>
        <v>0</v>
      </c>
      <c r="G34">
        <f t="shared" si="1"/>
        <v>0</v>
      </c>
    </row>
    <row r="35" spans="2:7" x14ac:dyDescent="0.15">
      <c r="B35" t="s">
        <v>33</v>
      </c>
      <c r="C35">
        <f>'SUPPLY (38-38)-2024'!AR35</f>
        <v>293.63272945451632</v>
      </c>
      <c r="D35">
        <f>'SUPPLY (38-38)-2024'!AS35</f>
        <v>5713.5466822559119</v>
      </c>
      <c r="E35">
        <f>'USE (38-38)-2024'!T35</f>
        <v>0.10322217779778087</v>
      </c>
      <c r="F35" s="90">
        <f t="shared" si="0"/>
        <v>5.1392374261407039E-2</v>
      </c>
      <c r="G35">
        <f t="shared" si="1"/>
        <v>5.3048327934610544E-3</v>
      </c>
    </row>
    <row r="36" spans="2:7" x14ac:dyDescent="0.15">
      <c r="B36" t="s">
        <v>32</v>
      </c>
      <c r="C36">
        <f>'SUPPLY (38-38)-2024'!AR36</f>
        <v>91.263228488739941</v>
      </c>
      <c r="D36">
        <f>'SUPPLY (38-38)-2024'!AS36</f>
        <v>4268.6253108138062</v>
      </c>
      <c r="E36">
        <f>'USE (38-38)-2024'!T36</f>
        <v>0</v>
      </c>
      <c r="F36" s="90">
        <f t="shared" si="0"/>
        <v>2.1380004531562122E-2</v>
      </c>
      <c r="G36">
        <f t="shared" si="1"/>
        <v>0</v>
      </c>
    </row>
    <row r="37" spans="2:7" x14ac:dyDescent="0.15">
      <c r="B37" t="s">
        <v>30</v>
      </c>
      <c r="C37">
        <f>'SUPPLY (38-38)-2024'!AR37</f>
        <v>0</v>
      </c>
      <c r="D37">
        <f>'SUPPLY (38-38)-2024'!AS37</f>
        <v>379.12187607828105</v>
      </c>
      <c r="E37">
        <f>'USE (38-38)-2024'!T37</f>
        <v>0</v>
      </c>
      <c r="F37" s="90">
        <f t="shared" si="0"/>
        <v>0</v>
      </c>
      <c r="G37">
        <f t="shared" si="1"/>
        <v>0</v>
      </c>
    </row>
    <row r="38" spans="2:7" x14ac:dyDescent="0.15">
      <c r="B38" t="s">
        <v>28</v>
      </c>
      <c r="C38">
        <f>'SUPPLY (38-38)-2024'!AR38</f>
        <v>172.93252294343088</v>
      </c>
      <c r="D38">
        <f>'SUPPLY (38-38)-2024'!AS38</f>
        <v>5982.8219545209431</v>
      </c>
      <c r="E38">
        <f>'USE (38-38)-2024'!T38</f>
        <v>0</v>
      </c>
      <c r="F38" s="90">
        <f t="shared" si="0"/>
        <v>2.8904841938803431E-2</v>
      </c>
      <c r="G38">
        <f t="shared" si="1"/>
        <v>0</v>
      </c>
    </row>
    <row r="39" spans="2:7" x14ac:dyDescent="0.15">
      <c r="B39" t="s">
        <v>26</v>
      </c>
      <c r="C39">
        <f>'SUPPLY (38-38)-2024'!AR39</f>
        <v>98.644152713103111</v>
      </c>
      <c r="D39">
        <f>'SUPPLY (38-38)-2024'!AS39</f>
        <v>1451.8122728233598</v>
      </c>
      <c r="E39">
        <f>'USE (38-38)-2024'!T39</f>
        <v>5.153261480681941</v>
      </c>
      <c r="F39" s="90">
        <f t="shared" si="0"/>
        <v>6.7945528881133116E-2</v>
      </c>
      <c r="G39">
        <f t="shared" si="1"/>
        <v>0.35014107676770562</v>
      </c>
    </row>
    <row r="40" spans="2:7" x14ac:dyDescent="0.15">
      <c r="B40" t="s">
        <v>24</v>
      </c>
      <c r="C40">
        <f>'SUPPLY (38-38)-2024'!AR40</f>
        <v>0</v>
      </c>
      <c r="D40">
        <f>'SUPPLY (38-38)-2024'!AS40</f>
        <v>95.180799881987809</v>
      </c>
      <c r="E40">
        <f>'USE (38-38)-2024'!T40</f>
        <v>0</v>
      </c>
      <c r="F40" s="90">
        <f t="shared" si="0"/>
        <v>0</v>
      </c>
      <c r="G40">
        <f t="shared" si="1"/>
        <v>0</v>
      </c>
    </row>
    <row r="41" spans="2:7" x14ac:dyDescent="0.15">
      <c r="B41" t="s">
        <v>22</v>
      </c>
      <c r="C41">
        <f>'SUPPLY (38-38)-2024'!AR41</f>
        <v>0</v>
      </c>
      <c r="D41">
        <f>'SUPPLY (38-38)-2024'!AS41</f>
        <v>0</v>
      </c>
      <c r="E41">
        <f>'USE (38-38)-2024'!T41</f>
        <v>0</v>
      </c>
      <c r="F41" s="90" t="s">
        <v>181</v>
      </c>
      <c r="G41" t="s">
        <v>181</v>
      </c>
    </row>
    <row r="42" spans="2:7" x14ac:dyDescent="0.15">
      <c r="B42" t="s">
        <v>21</v>
      </c>
      <c r="C42">
        <f>'SUPPLY (38-38)-2024'!AR42</f>
        <v>51758.901261803185</v>
      </c>
      <c r="D42">
        <f>'SUPPLY (38-38)-2024'!AS42</f>
        <v>210683.82779865255</v>
      </c>
      <c r="E42">
        <f>'USE (38-38)-2024'!T42</f>
        <v>12129.253016851844</v>
      </c>
      <c r="F42" s="90"/>
    </row>
    <row r="46" spans="2:7" x14ac:dyDescent="0.15">
      <c r="B46" t="s">
        <v>182</v>
      </c>
      <c r="C46">
        <f>SUM(G4:G40)/E42</f>
        <v>0.22582163517076412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62104-5584-4DD1-83F0-B94BCB7F8481}">
  <dimension ref="A1:AX53"/>
  <sheetViews>
    <sheetView zoomScaleNormal="100" workbookViewId="0">
      <pane xSplit="2" ySplit="3" topLeftCell="Q4" activePane="bottomRight" state="frozen"/>
      <selection activeCell="F39" sqref="F39"/>
      <selection pane="topRight" activeCell="F39" sqref="F39"/>
      <selection pane="bottomLeft" activeCell="F39" sqref="F39"/>
      <selection pane="bottomRight" activeCell="S22" sqref="S22"/>
    </sheetView>
  </sheetViews>
  <sheetFormatPr baseColWidth="10" defaultColWidth="9.1640625" defaultRowHeight="15" x14ac:dyDescent="0.2"/>
  <cols>
    <col min="1" max="1" width="14.1640625" style="38" customWidth="1"/>
    <col min="2" max="2" width="46.83203125" style="38" customWidth="1"/>
    <col min="3" max="3" width="12" style="38" customWidth="1"/>
    <col min="4" max="4" width="17.5" style="38" customWidth="1"/>
    <col min="5" max="5" width="14.5" style="38" customWidth="1"/>
    <col min="6" max="6" width="17" style="38" customWidth="1"/>
    <col min="7" max="7" width="15.33203125" style="38" customWidth="1"/>
    <col min="8" max="8" width="20.6640625" style="38" customWidth="1"/>
    <col min="9" max="9" width="16" style="38" customWidth="1"/>
    <col min="10" max="10" width="17.33203125" style="38" customWidth="1"/>
    <col min="11" max="11" width="19.5" style="38" customWidth="1"/>
    <col min="12" max="12" width="20.83203125" style="38" customWidth="1"/>
    <col min="13" max="13" width="19.1640625" style="38" customWidth="1"/>
    <col min="14" max="14" width="13.6640625" style="38" customWidth="1"/>
    <col min="15" max="15" width="18.83203125" style="38" customWidth="1"/>
    <col min="16" max="16" width="18.33203125" style="38" customWidth="1"/>
    <col min="17" max="17" width="17.33203125" style="38" customWidth="1"/>
    <col min="18" max="18" width="18" style="38" customWidth="1"/>
    <col min="19" max="19" width="21.33203125" style="38" customWidth="1"/>
    <col min="20" max="20" width="16.1640625" style="38" customWidth="1"/>
    <col min="21" max="21" width="19.33203125" style="38" customWidth="1"/>
    <col min="22" max="22" width="17.5" style="38" customWidth="1"/>
    <col min="23" max="23" width="15.83203125" style="38" customWidth="1"/>
    <col min="24" max="24" width="17.5" style="38" customWidth="1"/>
    <col min="25" max="25" width="20.33203125" style="38" customWidth="1"/>
    <col min="26" max="26" width="28.5" style="38" customWidth="1"/>
    <col min="27" max="27" width="18.5" style="38" customWidth="1"/>
    <col min="28" max="28" width="16.6640625" style="38" customWidth="1"/>
    <col min="29" max="29" width="36.6640625" style="38" customWidth="1"/>
    <col min="30" max="30" width="19.83203125" style="38" customWidth="1"/>
    <col min="31" max="31" width="31.5" style="38" customWidth="1"/>
    <col min="32" max="32" width="24.83203125" style="38" customWidth="1"/>
    <col min="33" max="33" width="29.33203125" style="38" customWidth="1"/>
    <col min="34" max="34" width="15.1640625" style="38" customWidth="1"/>
    <col min="35" max="35" width="19.33203125" style="38" customWidth="1"/>
    <col min="36" max="36" width="15.83203125" style="38" customWidth="1"/>
    <col min="37" max="37" width="21.6640625" style="38" customWidth="1"/>
    <col min="38" max="38" width="14.33203125" style="38" customWidth="1"/>
    <col min="39" max="39" width="33.5" style="38" customWidth="1"/>
    <col min="40" max="40" width="18.33203125" style="38" customWidth="1"/>
    <col min="41" max="41" width="15" style="38" customWidth="1"/>
    <col min="42" max="42" width="22.33203125" style="38" customWidth="1"/>
    <col min="43" max="43" width="22.1640625" style="38" bestFit="1" customWidth="1"/>
    <col min="44" max="44" width="16.83203125" style="38" customWidth="1"/>
    <col min="45" max="45" width="13.33203125" style="38" customWidth="1"/>
    <col min="46" max="46" width="14.6640625" style="38" customWidth="1"/>
    <col min="47" max="47" width="12.83203125" style="38" customWidth="1"/>
    <col min="48" max="48" width="14.5" style="38" customWidth="1"/>
    <col min="49" max="49" width="15" style="38" customWidth="1"/>
    <col min="50" max="50" width="14.33203125" style="38" customWidth="1"/>
    <col min="51" max="81" width="9.1640625" style="38"/>
    <col min="82" max="82" width="12.83203125" style="38" customWidth="1"/>
    <col min="83" max="83" width="16.6640625" style="38" customWidth="1"/>
    <col min="84" max="84" width="15.33203125" style="38" customWidth="1"/>
    <col min="85" max="85" width="16.5" style="38" customWidth="1"/>
    <col min="86" max="86" width="13" style="38" customWidth="1"/>
    <col min="87" max="87" width="14.83203125" style="38" customWidth="1"/>
    <col min="88" max="88" width="11.5" style="38" customWidth="1"/>
    <col min="89" max="89" width="12.1640625" style="38" customWidth="1"/>
    <col min="90" max="16384" width="9.1640625" style="38"/>
  </cols>
  <sheetData>
    <row r="1" spans="1:50" ht="22.5" customHeight="1" x14ac:dyDescent="0.2">
      <c r="A1" s="103" t="s">
        <v>170</v>
      </c>
      <c r="B1" s="103"/>
      <c r="C1" s="87"/>
      <c r="D1" s="87"/>
    </row>
    <row r="2" spans="1:50" ht="48.75" customHeight="1" x14ac:dyDescent="0.2">
      <c r="A2" s="65" t="s">
        <v>169</v>
      </c>
      <c r="B2" s="64"/>
      <c r="C2" s="63" t="s">
        <v>88</v>
      </c>
      <c r="D2" s="62" t="s">
        <v>86</v>
      </c>
      <c r="E2" s="62" t="s">
        <v>84</v>
      </c>
      <c r="F2" s="62" t="s">
        <v>82</v>
      </c>
      <c r="G2" s="62" t="s">
        <v>80</v>
      </c>
      <c r="H2" s="62">
        <v>19</v>
      </c>
      <c r="I2" s="62">
        <v>20</v>
      </c>
      <c r="J2" s="62">
        <v>21</v>
      </c>
      <c r="K2" s="62" t="s">
        <v>75</v>
      </c>
      <c r="L2" s="62" t="s">
        <v>73</v>
      </c>
      <c r="M2" s="62">
        <v>26</v>
      </c>
      <c r="N2" s="62">
        <v>27</v>
      </c>
      <c r="O2" s="62">
        <v>28</v>
      </c>
      <c r="P2" s="62" t="s">
        <v>68</v>
      </c>
      <c r="Q2" s="62" t="s">
        <v>66</v>
      </c>
      <c r="R2" s="62" t="s">
        <v>64</v>
      </c>
      <c r="S2" s="62" t="s">
        <v>62</v>
      </c>
      <c r="T2" s="62" t="s">
        <v>60</v>
      </c>
      <c r="U2" s="62" t="s">
        <v>58</v>
      </c>
      <c r="V2" s="62" t="s">
        <v>56</v>
      </c>
      <c r="W2" s="62" t="s">
        <v>54</v>
      </c>
      <c r="X2" s="62" t="s">
        <v>52</v>
      </c>
      <c r="Y2" s="62" t="s">
        <v>50</v>
      </c>
      <c r="Z2" s="62" t="s">
        <v>48</v>
      </c>
      <c r="AA2" s="62" t="s">
        <v>46</v>
      </c>
      <c r="AB2" s="62" t="s">
        <v>44</v>
      </c>
      <c r="AC2" s="62" t="s">
        <v>42</v>
      </c>
      <c r="AD2" s="62">
        <v>72</v>
      </c>
      <c r="AE2" s="62" t="s">
        <v>38</v>
      </c>
      <c r="AF2" s="62" t="s">
        <v>36</v>
      </c>
      <c r="AG2" s="62">
        <v>84</v>
      </c>
      <c r="AH2" s="62">
        <v>85</v>
      </c>
      <c r="AI2" s="62">
        <v>86</v>
      </c>
      <c r="AJ2" s="62" t="s">
        <v>31</v>
      </c>
      <c r="AK2" s="62" t="s">
        <v>29</v>
      </c>
      <c r="AL2" s="62" t="s">
        <v>27</v>
      </c>
      <c r="AM2" s="62" t="s">
        <v>25</v>
      </c>
      <c r="AN2" s="62" t="s">
        <v>23</v>
      </c>
      <c r="AO2" s="61" t="s">
        <v>168</v>
      </c>
      <c r="AP2" s="61" t="s">
        <v>167</v>
      </c>
      <c r="AQ2" s="61" t="s">
        <v>166</v>
      </c>
      <c r="AR2" s="61" t="s">
        <v>165</v>
      </c>
      <c r="AS2" s="61" t="s">
        <v>164</v>
      </c>
      <c r="AT2" s="61" t="s">
        <v>163</v>
      </c>
      <c r="AU2" s="61" t="s">
        <v>162</v>
      </c>
      <c r="AV2" s="61" t="s">
        <v>161</v>
      </c>
      <c r="AW2" s="61" t="s">
        <v>160</v>
      </c>
      <c r="AX2" s="60" t="s">
        <v>159</v>
      </c>
    </row>
    <row r="3" spans="1:50" ht="121.5" customHeight="1" x14ac:dyDescent="0.2">
      <c r="A3" s="59"/>
      <c r="B3" s="58" t="s">
        <v>131</v>
      </c>
      <c r="C3" s="57" t="s">
        <v>130</v>
      </c>
      <c r="D3" s="56" t="s">
        <v>85</v>
      </c>
      <c r="E3" s="56" t="s">
        <v>129</v>
      </c>
      <c r="F3" s="56" t="s">
        <v>128</v>
      </c>
      <c r="G3" s="56" t="s">
        <v>127</v>
      </c>
      <c r="H3" s="56" t="s">
        <v>126</v>
      </c>
      <c r="I3" s="56" t="s">
        <v>125</v>
      </c>
      <c r="J3" s="56" t="s">
        <v>124</v>
      </c>
      <c r="K3" s="56" t="s">
        <v>123</v>
      </c>
      <c r="L3" s="56" t="s">
        <v>122</v>
      </c>
      <c r="M3" s="56" t="s">
        <v>121</v>
      </c>
      <c r="N3" s="56" t="s">
        <v>120</v>
      </c>
      <c r="O3" s="56" t="s">
        <v>119</v>
      </c>
      <c r="P3" s="56" t="s">
        <v>118</v>
      </c>
      <c r="Q3" s="56" t="s">
        <v>117</v>
      </c>
      <c r="R3" s="56" t="s">
        <v>116</v>
      </c>
      <c r="S3" s="56" t="s">
        <v>115</v>
      </c>
      <c r="T3" s="56" t="s">
        <v>114</v>
      </c>
      <c r="U3" s="56" t="s">
        <v>113</v>
      </c>
      <c r="V3" s="56" t="s">
        <v>112</v>
      </c>
      <c r="W3" s="56" t="s">
        <v>111</v>
      </c>
      <c r="X3" s="56" t="s">
        <v>110</v>
      </c>
      <c r="Y3" s="56" t="s">
        <v>109</v>
      </c>
      <c r="Z3" s="56" t="s">
        <v>108</v>
      </c>
      <c r="AA3" s="56" t="s">
        <v>107</v>
      </c>
      <c r="AB3" s="56" t="s">
        <v>106</v>
      </c>
      <c r="AC3" s="56" t="s">
        <v>105</v>
      </c>
      <c r="AD3" s="56" t="s">
        <v>104</v>
      </c>
      <c r="AE3" s="56" t="s">
        <v>103</v>
      </c>
      <c r="AF3" s="56" t="s">
        <v>102</v>
      </c>
      <c r="AG3" s="56" t="s">
        <v>101</v>
      </c>
      <c r="AH3" s="56" t="s">
        <v>100</v>
      </c>
      <c r="AI3" s="56" t="s">
        <v>99</v>
      </c>
      <c r="AJ3" s="56" t="s">
        <v>98</v>
      </c>
      <c r="AK3" s="56" t="s">
        <v>97</v>
      </c>
      <c r="AL3" s="56" t="s">
        <v>96</v>
      </c>
      <c r="AM3" s="56" t="s">
        <v>95</v>
      </c>
      <c r="AN3" s="56" t="s">
        <v>94</v>
      </c>
      <c r="AO3" s="55" t="s">
        <v>158</v>
      </c>
      <c r="AP3" s="85" t="s">
        <v>157</v>
      </c>
      <c r="AQ3" s="85" t="s">
        <v>156</v>
      </c>
      <c r="AR3" s="86" t="s">
        <v>155</v>
      </c>
      <c r="AS3" s="86" t="s">
        <v>154</v>
      </c>
      <c r="AT3" s="85" t="s">
        <v>153</v>
      </c>
      <c r="AU3" s="85" t="s">
        <v>152</v>
      </c>
      <c r="AV3" s="55" t="s">
        <v>151</v>
      </c>
      <c r="AW3" s="55" t="s">
        <v>150</v>
      </c>
      <c r="AX3" s="54" t="s">
        <v>149</v>
      </c>
    </row>
    <row r="4" spans="1:50" x14ac:dyDescent="0.2">
      <c r="A4" s="53" t="s">
        <v>88</v>
      </c>
      <c r="B4" s="52" t="s">
        <v>87</v>
      </c>
      <c r="C4" s="84">
        <v>1350.808301686068</v>
      </c>
      <c r="D4" s="84">
        <v>0</v>
      </c>
      <c r="E4" s="84">
        <v>5397.6211803900051</v>
      </c>
      <c r="F4" s="84">
        <v>4.5750327269141975</v>
      </c>
      <c r="G4" s="84">
        <v>17.752489954693793</v>
      </c>
      <c r="H4" s="84">
        <v>0</v>
      </c>
      <c r="I4" s="84">
        <v>0</v>
      </c>
      <c r="J4" s="84">
        <v>0</v>
      </c>
      <c r="K4" s="84">
        <v>0</v>
      </c>
      <c r="L4" s="84">
        <v>0</v>
      </c>
      <c r="M4" s="84">
        <v>0</v>
      </c>
      <c r="N4" s="84">
        <v>0</v>
      </c>
      <c r="O4" s="84">
        <v>0</v>
      </c>
      <c r="P4" s="84">
        <v>0</v>
      </c>
      <c r="Q4" s="84">
        <v>0</v>
      </c>
      <c r="R4" s="84">
        <v>3.0609524108635773E-2</v>
      </c>
      <c r="S4" s="84">
        <v>0</v>
      </c>
      <c r="T4" s="91">
        <v>0.64947314392803501</v>
      </c>
      <c r="U4" s="84">
        <v>63.328295268932266</v>
      </c>
      <c r="V4" s="84">
        <v>2.9071146399375837E-2</v>
      </c>
      <c r="W4" s="84">
        <v>332.56008264246873</v>
      </c>
      <c r="X4" s="84">
        <v>0</v>
      </c>
      <c r="Y4" s="84">
        <v>0</v>
      </c>
      <c r="Z4" s="84">
        <v>0</v>
      </c>
      <c r="AA4" s="84">
        <v>3.6302308858351178E-3</v>
      </c>
      <c r="AB4" s="84">
        <v>0</v>
      </c>
      <c r="AC4" s="84">
        <v>2.3792045776995806E-2</v>
      </c>
      <c r="AD4" s="84">
        <v>0</v>
      </c>
      <c r="AE4" s="84">
        <v>0</v>
      </c>
      <c r="AF4" s="84">
        <v>0</v>
      </c>
      <c r="AG4" s="84">
        <v>0</v>
      </c>
      <c r="AH4" s="84">
        <v>10.184255215038506</v>
      </c>
      <c r="AI4" s="84">
        <v>6.5691562510874976E-2</v>
      </c>
      <c r="AJ4" s="84">
        <v>15.058788924911536</v>
      </c>
      <c r="AK4" s="84">
        <v>48.09580038265711</v>
      </c>
      <c r="AL4" s="84">
        <v>0</v>
      </c>
      <c r="AM4" s="84">
        <v>0</v>
      </c>
      <c r="AN4" s="84">
        <v>0</v>
      </c>
      <c r="AO4" s="83">
        <v>7240.786494845298</v>
      </c>
      <c r="AP4" s="84">
        <v>2692.2932104016591</v>
      </c>
      <c r="AQ4" s="84">
        <v>0</v>
      </c>
      <c r="AR4" s="83">
        <v>2692.2932104016591</v>
      </c>
      <c r="AS4" s="83">
        <v>946.9301041773881</v>
      </c>
      <c r="AT4" s="84">
        <v>625.78171194771983</v>
      </c>
      <c r="AU4" s="84">
        <v>43.95521306443662</v>
      </c>
      <c r="AV4" s="83">
        <v>669.73692501215646</v>
      </c>
      <c r="AW4" s="83">
        <v>4308.9602395912034</v>
      </c>
      <c r="AX4" s="82">
        <v>11549.746734436501</v>
      </c>
    </row>
    <row r="5" spans="1:50" x14ac:dyDescent="0.2">
      <c r="A5" s="51" t="s">
        <v>86</v>
      </c>
      <c r="B5" s="52" t="s">
        <v>85</v>
      </c>
      <c r="C5" s="84">
        <v>2.1201806903085063</v>
      </c>
      <c r="D5" s="84">
        <v>275.04982152212995</v>
      </c>
      <c r="E5" s="84">
        <v>0.89442647059106017</v>
      </c>
      <c r="F5" s="84">
        <v>0</v>
      </c>
      <c r="G5" s="84">
        <v>0</v>
      </c>
      <c r="H5" s="84">
        <v>60.821591411060737</v>
      </c>
      <c r="I5" s="84">
        <v>0</v>
      </c>
      <c r="J5" s="84">
        <v>5.5233146778481283E-2</v>
      </c>
      <c r="K5" s="84">
        <v>273.55415610120565</v>
      </c>
      <c r="L5" s="84">
        <v>44.79304423711438</v>
      </c>
      <c r="M5" s="84">
        <v>0</v>
      </c>
      <c r="N5" s="84">
        <v>0</v>
      </c>
      <c r="O5" s="84">
        <v>0</v>
      </c>
      <c r="P5" s="84">
        <v>0</v>
      </c>
      <c r="Q5" s="84">
        <v>3.5547703358569625E-2</v>
      </c>
      <c r="R5" s="84">
        <v>1.9605795295316715</v>
      </c>
      <c r="S5" s="84">
        <v>0</v>
      </c>
      <c r="T5" s="91">
        <v>199.8313593234075</v>
      </c>
      <c r="U5" s="84">
        <v>2.1291675162930654</v>
      </c>
      <c r="V5" s="84">
        <v>3.8217757719027148</v>
      </c>
      <c r="W5" s="84">
        <v>0</v>
      </c>
      <c r="X5" s="84">
        <v>0</v>
      </c>
      <c r="Y5" s="84">
        <v>0</v>
      </c>
      <c r="Z5" s="84">
        <v>0</v>
      </c>
      <c r="AA5" s="84">
        <v>5.8261044788167626E-3</v>
      </c>
      <c r="AB5" s="84">
        <v>9.7437164792698816</v>
      </c>
      <c r="AC5" s="84">
        <v>0</v>
      </c>
      <c r="AD5" s="84">
        <v>0</v>
      </c>
      <c r="AE5" s="84">
        <v>0</v>
      </c>
      <c r="AF5" s="84">
        <v>0</v>
      </c>
      <c r="AG5" s="84">
        <v>0</v>
      </c>
      <c r="AH5" s="84">
        <v>5.1122404238254579E-2</v>
      </c>
      <c r="AI5" s="84">
        <v>0.11988018602941101</v>
      </c>
      <c r="AJ5" s="84">
        <v>0</v>
      </c>
      <c r="AK5" s="84">
        <v>0</v>
      </c>
      <c r="AL5" s="84">
        <v>1.2904924160919427</v>
      </c>
      <c r="AM5" s="84">
        <v>0</v>
      </c>
      <c r="AN5" s="84">
        <v>0</v>
      </c>
      <c r="AO5" s="83">
        <v>876.27792101379066</v>
      </c>
      <c r="AP5" s="84">
        <v>0.6551675381294243</v>
      </c>
      <c r="AQ5" s="84">
        <v>0</v>
      </c>
      <c r="AR5" s="83">
        <v>0.6551675381294243</v>
      </c>
      <c r="AS5" s="83">
        <v>2289.4262232035658</v>
      </c>
      <c r="AT5" s="84">
        <v>0</v>
      </c>
      <c r="AU5" s="84">
        <v>36.263150530885142</v>
      </c>
      <c r="AV5" s="83">
        <v>36.263150530885142</v>
      </c>
      <c r="AW5" s="83">
        <v>2326.3445412725805</v>
      </c>
      <c r="AX5" s="82">
        <v>3202.622462286371</v>
      </c>
    </row>
    <row r="6" spans="1:50" x14ac:dyDescent="0.2">
      <c r="A6" s="51" t="s">
        <v>84</v>
      </c>
      <c r="B6" s="52" t="s">
        <v>83</v>
      </c>
      <c r="C6" s="84">
        <v>537.77772421948987</v>
      </c>
      <c r="D6" s="84">
        <v>0</v>
      </c>
      <c r="E6" s="84">
        <v>2613.6130981814867</v>
      </c>
      <c r="F6" s="84">
        <v>0</v>
      </c>
      <c r="G6" s="84">
        <v>0</v>
      </c>
      <c r="H6" s="84">
        <v>0</v>
      </c>
      <c r="I6" s="84">
        <v>1.3533943841598735</v>
      </c>
      <c r="J6" s="84">
        <v>0</v>
      </c>
      <c r="K6" s="84">
        <v>0</v>
      </c>
      <c r="L6" s="84">
        <v>0</v>
      </c>
      <c r="M6" s="84">
        <v>0</v>
      </c>
      <c r="N6" s="84">
        <v>0</v>
      </c>
      <c r="O6" s="84">
        <v>0</v>
      </c>
      <c r="P6" s="84">
        <v>0</v>
      </c>
      <c r="Q6" s="84">
        <v>0</v>
      </c>
      <c r="R6" s="84">
        <v>0.32077622472717887</v>
      </c>
      <c r="S6" s="84">
        <v>39.509787052824692</v>
      </c>
      <c r="T6" s="91">
        <v>0</v>
      </c>
      <c r="U6" s="84">
        <v>415.60266157110311</v>
      </c>
      <c r="V6" s="84">
        <v>0.16498208827081162</v>
      </c>
      <c r="W6" s="84">
        <v>1637.6878947787361</v>
      </c>
      <c r="X6" s="84">
        <v>1.281316973671824</v>
      </c>
      <c r="Y6" s="84">
        <v>0</v>
      </c>
      <c r="Z6" s="84">
        <v>0.1733824179218488</v>
      </c>
      <c r="AA6" s="84">
        <v>0.20055892893369917</v>
      </c>
      <c r="AB6" s="84">
        <v>0</v>
      </c>
      <c r="AC6" s="84">
        <v>1.7001518145877759</v>
      </c>
      <c r="AD6" s="84">
        <v>0</v>
      </c>
      <c r="AE6" s="84">
        <v>0.11278717261824373</v>
      </c>
      <c r="AF6" s="84">
        <v>0</v>
      </c>
      <c r="AG6" s="84">
        <v>0</v>
      </c>
      <c r="AH6" s="84">
        <v>82.96304537842525</v>
      </c>
      <c r="AI6" s="84">
        <v>1.2971233088293057</v>
      </c>
      <c r="AJ6" s="84">
        <v>55.15454773282525</v>
      </c>
      <c r="AK6" s="84">
        <v>42.697360077105472</v>
      </c>
      <c r="AL6" s="84">
        <v>0.31689485382858196</v>
      </c>
      <c r="AM6" s="84">
        <v>0</v>
      </c>
      <c r="AN6" s="84">
        <v>0</v>
      </c>
      <c r="AO6" s="83">
        <v>5431.9274871595462</v>
      </c>
      <c r="AP6" s="84">
        <v>16861.635662382665</v>
      </c>
      <c r="AQ6" s="84">
        <v>0</v>
      </c>
      <c r="AR6" s="83">
        <v>16861.635662382665</v>
      </c>
      <c r="AS6" s="83">
        <v>5607.8105280523532</v>
      </c>
      <c r="AT6" s="84">
        <v>0</v>
      </c>
      <c r="AU6" s="84">
        <v>180.93661624788515</v>
      </c>
      <c r="AV6" s="83">
        <v>180.93661624788515</v>
      </c>
      <c r="AW6" s="83">
        <v>22650.382806682901</v>
      </c>
      <c r="AX6" s="82">
        <v>28082.310293842445</v>
      </c>
    </row>
    <row r="7" spans="1:50" x14ac:dyDescent="0.2">
      <c r="A7" s="51" t="s">
        <v>82</v>
      </c>
      <c r="B7" s="52" t="s">
        <v>81</v>
      </c>
      <c r="C7" s="84">
        <v>10.276019616183632</v>
      </c>
      <c r="D7" s="84">
        <v>1.0228713052121789</v>
      </c>
      <c r="E7" s="84">
        <v>0.77196203344689207</v>
      </c>
      <c r="F7" s="84">
        <v>346.70465794821541</v>
      </c>
      <c r="G7" s="84">
        <v>0</v>
      </c>
      <c r="H7" s="84">
        <v>0</v>
      </c>
      <c r="I7" s="84">
        <v>0</v>
      </c>
      <c r="J7" s="84">
        <v>0</v>
      </c>
      <c r="K7" s="84">
        <v>10.543957164460243</v>
      </c>
      <c r="L7" s="84">
        <v>0</v>
      </c>
      <c r="M7" s="84">
        <v>0</v>
      </c>
      <c r="N7" s="84">
        <v>0</v>
      </c>
      <c r="O7" s="84">
        <v>0</v>
      </c>
      <c r="P7" s="84">
        <v>0</v>
      </c>
      <c r="Q7" s="84">
        <v>4.8650797025235555</v>
      </c>
      <c r="R7" s="84">
        <v>0.22258859691083605</v>
      </c>
      <c r="S7" s="84">
        <v>0.85623423672190335</v>
      </c>
      <c r="T7" s="91">
        <v>18.022139624204417</v>
      </c>
      <c r="U7" s="84">
        <v>168.34330873299908</v>
      </c>
      <c r="V7" s="84">
        <v>1.7836742974984179</v>
      </c>
      <c r="W7" s="84">
        <v>5.3319481030711362</v>
      </c>
      <c r="X7" s="84">
        <v>0.45826624620945838</v>
      </c>
      <c r="Y7" s="84">
        <v>0</v>
      </c>
      <c r="Z7" s="84">
        <v>0</v>
      </c>
      <c r="AA7" s="84">
        <v>0.17242384820404719</v>
      </c>
      <c r="AB7" s="84">
        <v>8.6467443780417676E-3</v>
      </c>
      <c r="AC7" s="84">
        <v>0.13926547499542435</v>
      </c>
      <c r="AD7" s="84">
        <v>6.8347137864074134E-2</v>
      </c>
      <c r="AE7" s="84">
        <v>3.7044597824632857</v>
      </c>
      <c r="AF7" s="84">
        <v>0.34332938443490779</v>
      </c>
      <c r="AG7" s="84">
        <v>108.05478833904122</v>
      </c>
      <c r="AH7" s="84">
        <v>9.8787777014144353</v>
      </c>
      <c r="AI7" s="84">
        <v>5.4990107018926215</v>
      </c>
      <c r="AJ7" s="84">
        <v>18.209648431731395</v>
      </c>
      <c r="AK7" s="84">
        <v>11.138123818018091</v>
      </c>
      <c r="AL7" s="84">
        <v>18.648792588388329</v>
      </c>
      <c r="AM7" s="84">
        <v>0</v>
      </c>
      <c r="AN7" s="84">
        <v>0</v>
      </c>
      <c r="AO7" s="83">
        <v>745.06832156048301</v>
      </c>
      <c r="AP7" s="84">
        <v>2364.8141647916955</v>
      </c>
      <c r="AQ7" s="84">
        <v>0</v>
      </c>
      <c r="AR7" s="83">
        <v>2364.8141647916955</v>
      </c>
      <c r="AS7" s="83">
        <v>1515.7996899183638</v>
      </c>
      <c r="AT7" s="84">
        <v>0</v>
      </c>
      <c r="AU7" s="84">
        <v>6.9750173740583215</v>
      </c>
      <c r="AV7" s="83">
        <v>6.9750173740583215</v>
      </c>
      <c r="AW7" s="83">
        <v>3887.5888720841176</v>
      </c>
      <c r="AX7" s="82">
        <v>4632.6571936446007</v>
      </c>
    </row>
    <row r="8" spans="1:50" x14ac:dyDescent="0.2">
      <c r="A8" s="51" t="s">
        <v>80</v>
      </c>
      <c r="B8" s="52" t="s">
        <v>79</v>
      </c>
      <c r="C8" s="84">
        <v>44.537690494703035</v>
      </c>
      <c r="D8" s="84">
        <v>29.119217765317099</v>
      </c>
      <c r="E8" s="84">
        <v>80.186655061874191</v>
      </c>
      <c r="F8" s="84">
        <v>5.6505045828731859</v>
      </c>
      <c r="G8" s="84">
        <v>295.94560904179912</v>
      </c>
      <c r="H8" s="84">
        <v>6.9964856491913557E-2</v>
      </c>
      <c r="I8" s="84">
        <v>7.0537412550248146E-2</v>
      </c>
      <c r="J8" s="84">
        <v>5.1433819458257961</v>
      </c>
      <c r="K8" s="84">
        <v>43.947185505410701</v>
      </c>
      <c r="L8" s="84">
        <v>3.4529221162875547</v>
      </c>
      <c r="M8" s="84">
        <v>0</v>
      </c>
      <c r="N8" s="84">
        <v>0.10880430184041411</v>
      </c>
      <c r="O8" s="84">
        <v>1.106691283847935E-2</v>
      </c>
      <c r="P8" s="84">
        <v>0.26708796280473307</v>
      </c>
      <c r="Q8" s="84">
        <v>127.81684291902835</v>
      </c>
      <c r="R8" s="84">
        <v>1.5621547034185972</v>
      </c>
      <c r="S8" s="84">
        <v>10.595092978192282</v>
      </c>
      <c r="T8" s="91">
        <v>298.48527566783758</v>
      </c>
      <c r="U8" s="84">
        <v>278.21155711693319</v>
      </c>
      <c r="V8" s="84">
        <v>38.000319031758529</v>
      </c>
      <c r="W8" s="84">
        <v>41.667578460137427</v>
      </c>
      <c r="X8" s="84">
        <v>79.897961585349279</v>
      </c>
      <c r="Y8" s="84">
        <v>2.016417884886947</v>
      </c>
      <c r="Z8" s="84">
        <v>5.1442762339584984</v>
      </c>
      <c r="AA8" s="84">
        <v>26.429046524078114</v>
      </c>
      <c r="AB8" s="84">
        <v>63.931396346874379</v>
      </c>
      <c r="AC8" s="84">
        <v>14.643763218066312</v>
      </c>
      <c r="AD8" s="84">
        <v>0.16126534972968973</v>
      </c>
      <c r="AE8" s="84">
        <v>15.943347084440719</v>
      </c>
      <c r="AF8" s="84">
        <v>12.265984382385074</v>
      </c>
      <c r="AG8" s="84">
        <v>12.804669556052547</v>
      </c>
      <c r="AH8" s="84">
        <v>55.853140547332899</v>
      </c>
      <c r="AI8" s="84">
        <v>21.71585604569108</v>
      </c>
      <c r="AJ8" s="84">
        <v>7.0739464193152628</v>
      </c>
      <c r="AK8" s="84">
        <v>50.867919976842963</v>
      </c>
      <c r="AL8" s="84">
        <v>29.985573234613273</v>
      </c>
      <c r="AM8" s="84">
        <v>0</v>
      </c>
      <c r="AN8" s="84">
        <v>0</v>
      </c>
      <c r="AO8" s="83">
        <v>1703.58401322754</v>
      </c>
      <c r="AP8" s="84">
        <v>567.58408467267839</v>
      </c>
      <c r="AQ8" s="84">
        <v>0</v>
      </c>
      <c r="AR8" s="83">
        <v>567.58408467267839</v>
      </c>
      <c r="AS8" s="83">
        <v>298.08420292470703</v>
      </c>
      <c r="AT8" s="84">
        <v>0</v>
      </c>
      <c r="AU8" s="84">
        <v>26.109701865378923</v>
      </c>
      <c r="AV8" s="83">
        <v>26.109701865378923</v>
      </c>
      <c r="AW8" s="83">
        <v>891.77798946276437</v>
      </c>
      <c r="AX8" s="82">
        <v>2595.3620026903036</v>
      </c>
    </row>
    <row r="9" spans="1:50" x14ac:dyDescent="0.2">
      <c r="A9" s="51">
        <v>19</v>
      </c>
      <c r="B9" s="50" t="s">
        <v>78</v>
      </c>
      <c r="C9" s="84">
        <v>121.46362340654471</v>
      </c>
      <c r="D9" s="84">
        <v>186.23523421103005</v>
      </c>
      <c r="E9" s="84">
        <v>59.788906732046826</v>
      </c>
      <c r="F9" s="84">
        <v>0.61139774941154967</v>
      </c>
      <c r="G9" s="84">
        <v>5.1810056554116857</v>
      </c>
      <c r="H9" s="84">
        <v>164.35595493878878</v>
      </c>
      <c r="I9" s="84">
        <v>10.424364723092433</v>
      </c>
      <c r="J9" s="84">
        <v>3.4786578360072477E-2</v>
      </c>
      <c r="K9" s="84">
        <v>183.46800137073348</v>
      </c>
      <c r="L9" s="84">
        <v>165.093371199252</v>
      </c>
      <c r="M9" s="84">
        <v>0</v>
      </c>
      <c r="N9" s="84">
        <v>0.70778916207486287</v>
      </c>
      <c r="O9" s="84">
        <v>5.2513677183592941E-2</v>
      </c>
      <c r="P9" s="84">
        <v>0.59401132062049133</v>
      </c>
      <c r="Q9" s="84">
        <v>1.6891239851955089</v>
      </c>
      <c r="R9" s="84">
        <v>10.955454300854315</v>
      </c>
      <c r="S9" s="84">
        <v>63.232380903137205</v>
      </c>
      <c r="T9" s="91">
        <v>151.33211009793024</v>
      </c>
      <c r="U9" s="84">
        <v>126.47652629263791</v>
      </c>
      <c r="V9" s="84">
        <v>1089.3975110432264</v>
      </c>
      <c r="W9" s="84">
        <v>23.624153433112774</v>
      </c>
      <c r="X9" s="84">
        <v>5.919603629246998</v>
      </c>
      <c r="Y9" s="84">
        <v>0.84498583341617661</v>
      </c>
      <c r="Z9" s="84">
        <v>3.3303601433439871</v>
      </c>
      <c r="AA9" s="84">
        <v>3.3905007805639555</v>
      </c>
      <c r="AB9" s="84">
        <v>3.0944349845884882</v>
      </c>
      <c r="AC9" s="84">
        <v>8.2399075427307231</v>
      </c>
      <c r="AD9" s="84">
        <v>1.0830975665657285</v>
      </c>
      <c r="AE9" s="84">
        <v>1.9715409119545635</v>
      </c>
      <c r="AF9" s="84">
        <v>28.124755555631005</v>
      </c>
      <c r="AG9" s="84">
        <v>279.77672993965251</v>
      </c>
      <c r="AH9" s="84">
        <v>13.350608075428704</v>
      </c>
      <c r="AI9" s="84">
        <v>16.37750253772867</v>
      </c>
      <c r="AJ9" s="84">
        <v>12.487080476162021</v>
      </c>
      <c r="AK9" s="84">
        <v>28.077779909116096</v>
      </c>
      <c r="AL9" s="84">
        <v>6.6013081055573348</v>
      </c>
      <c r="AM9" s="84">
        <v>0</v>
      </c>
      <c r="AN9" s="84">
        <v>0</v>
      </c>
      <c r="AO9" s="83">
        <v>2777.3884167723318</v>
      </c>
      <c r="AP9" s="84">
        <v>2226.5184506844816</v>
      </c>
      <c r="AQ9" s="84">
        <v>0</v>
      </c>
      <c r="AR9" s="83">
        <v>2226.5184506844816</v>
      </c>
      <c r="AS9" s="83">
        <v>219.18696636722785</v>
      </c>
      <c r="AT9" s="84">
        <v>0</v>
      </c>
      <c r="AU9" s="84">
        <v>5.487971951896764</v>
      </c>
      <c r="AV9" s="83">
        <v>5.487971951896764</v>
      </c>
      <c r="AW9" s="83">
        <v>2451.1933890036062</v>
      </c>
      <c r="AX9" s="82">
        <v>5228.5818057759388</v>
      </c>
    </row>
    <row r="10" spans="1:50" x14ac:dyDescent="0.2">
      <c r="A10" s="51">
        <v>20</v>
      </c>
      <c r="B10" s="50" t="s">
        <v>77</v>
      </c>
      <c r="C10" s="84">
        <v>293.95343266406849</v>
      </c>
      <c r="D10" s="84">
        <v>13.265463560624786</v>
      </c>
      <c r="E10" s="84">
        <v>25.672597782237339</v>
      </c>
      <c r="F10" s="84">
        <v>4.2072916295149057</v>
      </c>
      <c r="G10" s="84">
        <v>27.371074266676761</v>
      </c>
      <c r="H10" s="84">
        <v>0</v>
      </c>
      <c r="I10" s="84">
        <v>245.40662367246969</v>
      </c>
      <c r="J10" s="84">
        <v>22.903235203586721</v>
      </c>
      <c r="K10" s="84">
        <v>344.54635878566654</v>
      </c>
      <c r="L10" s="84">
        <v>9.8627921609344096</v>
      </c>
      <c r="M10" s="84">
        <v>0</v>
      </c>
      <c r="N10" s="84">
        <v>0.21890118201276382</v>
      </c>
      <c r="O10" s="84">
        <v>0.65973983762859567</v>
      </c>
      <c r="P10" s="84">
        <v>0.28282356063202652</v>
      </c>
      <c r="Q10" s="84">
        <v>6.2276634841947809</v>
      </c>
      <c r="R10" s="84">
        <v>4.8819717030171905E-2</v>
      </c>
      <c r="S10" s="84">
        <v>2.3020865100960264</v>
      </c>
      <c r="T10" s="91">
        <v>129.65068394361174</v>
      </c>
      <c r="U10" s="84">
        <v>164.67536331250886</v>
      </c>
      <c r="V10" s="84">
        <v>11.565112567162435</v>
      </c>
      <c r="W10" s="84">
        <v>82.645520901507751</v>
      </c>
      <c r="X10" s="84">
        <v>1.6368209816555188</v>
      </c>
      <c r="Y10" s="84">
        <v>2.092839367875984E-2</v>
      </c>
      <c r="Z10" s="84">
        <v>0.10831570590478823</v>
      </c>
      <c r="AA10" s="84">
        <v>7.602609260554842E-2</v>
      </c>
      <c r="AB10" s="84">
        <v>30.017533173435762</v>
      </c>
      <c r="AC10" s="84">
        <v>2.5213378827815314</v>
      </c>
      <c r="AD10" s="84">
        <v>0.58405345855665114</v>
      </c>
      <c r="AE10" s="84">
        <v>5.8080481994688089</v>
      </c>
      <c r="AF10" s="84">
        <v>2.2719792275891115</v>
      </c>
      <c r="AG10" s="84">
        <v>39.160275349614587</v>
      </c>
      <c r="AH10" s="84">
        <v>9.7935211316476476</v>
      </c>
      <c r="AI10" s="84">
        <v>5.5602432681441769</v>
      </c>
      <c r="AJ10" s="84">
        <v>2.7851886675958148</v>
      </c>
      <c r="AK10" s="84">
        <v>22.954678462349726</v>
      </c>
      <c r="AL10" s="84">
        <v>29.138097329052233</v>
      </c>
      <c r="AM10" s="84">
        <v>0</v>
      </c>
      <c r="AN10" s="84">
        <v>0</v>
      </c>
      <c r="AO10" s="83">
        <v>1537.9026320662456</v>
      </c>
      <c r="AP10" s="84">
        <v>1805.9853918089432</v>
      </c>
      <c r="AQ10" s="84">
        <v>0</v>
      </c>
      <c r="AR10" s="83">
        <v>1805.9853918089432</v>
      </c>
      <c r="AS10" s="83">
        <v>1391.7642523992999</v>
      </c>
      <c r="AT10" s="84">
        <v>0</v>
      </c>
      <c r="AU10" s="84">
        <v>-12.761663670665214</v>
      </c>
      <c r="AV10" s="83">
        <v>-12.761663670665214</v>
      </c>
      <c r="AW10" s="83">
        <v>3184.9879805375776</v>
      </c>
      <c r="AX10" s="82">
        <v>4722.8906126038228</v>
      </c>
    </row>
    <row r="11" spans="1:50" ht="29" x14ac:dyDescent="0.2">
      <c r="A11" s="51">
        <v>21</v>
      </c>
      <c r="B11" s="50" t="s">
        <v>76</v>
      </c>
      <c r="C11" s="84">
        <v>11.596730516435402</v>
      </c>
      <c r="D11" s="84">
        <v>0</v>
      </c>
      <c r="E11" s="84">
        <v>2.4513683980974645E-3</v>
      </c>
      <c r="F11" s="84">
        <v>0</v>
      </c>
      <c r="G11" s="84">
        <v>0</v>
      </c>
      <c r="H11" s="84">
        <v>0</v>
      </c>
      <c r="I11" s="84">
        <v>0.32391198708072388</v>
      </c>
      <c r="J11" s="84">
        <v>165.1140413070176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2.9522522842607981</v>
      </c>
      <c r="R11" s="84">
        <v>5.6562682837024765E-2</v>
      </c>
      <c r="S11" s="84">
        <v>3.0882450969952093E-2</v>
      </c>
      <c r="T11" s="91">
        <v>0</v>
      </c>
      <c r="U11" s="84">
        <v>40.789549533399992</v>
      </c>
      <c r="V11" s="84">
        <v>4.1958189319072157E-2</v>
      </c>
      <c r="W11" s="84">
        <v>0</v>
      </c>
      <c r="X11" s="84">
        <v>0</v>
      </c>
      <c r="Y11" s="84">
        <v>0</v>
      </c>
      <c r="Z11" s="84">
        <v>0</v>
      </c>
      <c r="AA11" s="84">
        <v>3.4441353276674037E-3</v>
      </c>
      <c r="AB11" s="84">
        <v>0</v>
      </c>
      <c r="AC11" s="84">
        <v>17.972170073984916</v>
      </c>
      <c r="AD11" s="84">
        <v>0.11630708468162965</v>
      </c>
      <c r="AE11" s="84">
        <v>9.2519918731219999</v>
      </c>
      <c r="AF11" s="84">
        <v>1.763710887193164E-2</v>
      </c>
      <c r="AG11" s="84">
        <v>97.888530512463078</v>
      </c>
      <c r="AH11" s="84">
        <v>0.96582698408306022</v>
      </c>
      <c r="AI11" s="84">
        <v>579.82598567112541</v>
      </c>
      <c r="AJ11" s="84">
        <v>18.257570861851047</v>
      </c>
      <c r="AK11" s="84">
        <v>0.44479924720058883</v>
      </c>
      <c r="AL11" s="84">
        <v>39.453643455280314</v>
      </c>
      <c r="AM11" s="84">
        <v>0</v>
      </c>
      <c r="AN11" s="84">
        <v>0</v>
      </c>
      <c r="AO11" s="83">
        <v>985.10624732771021</v>
      </c>
      <c r="AP11" s="84">
        <v>1638.1096944448996</v>
      </c>
      <c r="AQ11" s="84">
        <v>0</v>
      </c>
      <c r="AR11" s="83">
        <v>1638.1096944448996</v>
      </c>
      <c r="AS11" s="83">
        <v>410.38979783304148</v>
      </c>
      <c r="AT11" s="84">
        <v>0</v>
      </c>
      <c r="AU11" s="84">
        <v>17.659216034719211</v>
      </c>
      <c r="AV11" s="83">
        <v>17.659216034719211</v>
      </c>
      <c r="AW11" s="83">
        <v>2066.1587083126601</v>
      </c>
      <c r="AX11" s="82">
        <v>3051.2649556403703</v>
      </c>
    </row>
    <row r="12" spans="1:50" ht="29" x14ac:dyDescent="0.2">
      <c r="A12" s="51" t="s">
        <v>75</v>
      </c>
      <c r="B12" s="50" t="s">
        <v>74</v>
      </c>
      <c r="C12" s="84">
        <v>33.058574254300467</v>
      </c>
      <c r="D12" s="84">
        <v>100.66622758304769</v>
      </c>
      <c r="E12" s="84">
        <v>433.93328714558243</v>
      </c>
      <c r="F12" s="84">
        <v>1.0733709702260308</v>
      </c>
      <c r="G12" s="84">
        <v>5.0069521444399712</v>
      </c>
      <c r="H12" s="84">
        <v>0</v>
      </c>
      <c r="I12" s="84">
        <v>47.278639639574536</v>
      </c>
      <c r="J12" s="84">
        <v>0</v>
      </c>
      <c r="K12" s="84">
        <v>964.945642688666</v>
      </c>
      <c r="L12" s="84">
        <v>3.3688434106408898</v>
      </c>
      <c r="M12" s="84">
        <v>0</v>
      </c>
      <c r="N12" s="84">
        <v>3.5768141134356068</v>
      </c>
      <c r="O12" s="84">
        <v>0</v>
      </c>
      <c r="P12" s="84">
        <v>0.34383463907390266</v>
      </c>
      <c r="Q12" s="84">
        <v>1.2812263854607406</v>
      </c>
      <c r="R12" s="84">
        <v>0.46208407615319247</v>
      </c>
      <c r="S12" s="84">
        <v>1.0848098125818624</v>
      </c>
      <c r="T12" s="91">
        <v>3232.9766007394664</v>
      </c>
      <c r="U12" s="84">
        <v>529.12816201573924</v>
      </c>
      <c r="V12" s="84">
        <v>66.431152254507154</v>
      </c>
      <c r="W12" s="84">
        <v>4.4830415158308421</v>
      </c>
      <c r="X12" s="84">
        <v>9.2609615023423367E-2</v>
      </c>
      <c r="Y12" s="84">
        <v>0</v>
      </c>
      <c r="Z12" s="84">
        <v>0.63094561060164334</v>
      </c>
      <c r="AA12" s="84">
        <v>4.0428228107629902</v>
      </c>
      <c r="AB12" s="84">
        <v>435.82608789400098</v>
      </c>
      <c r="AC12" s="84">
        <v>0.93911488991325709</v>
      </c>
      <c r="AD12" s="84">
        <v>0</v>
      </c>
      <c r="AE12" s="84">
        <v>7.8632488233393021</v>
      </c>
      <c r="AF12" s="84">
        <v>8.2752260318134123</v>
      </c>
      <c r="AG12" s="84">
        <v>116.57055878224958</v>
      </c>
      <c r="AH12" s="84">
        <v>30.739554573803794</v>
      </c>
      <c r="AI12" s="84">
        <v>0.87748856245532114</v>
      </c>
      <c r="AJ12" s="84">
        <v>1.097568691918329</v>
      </c>
      <c r="AK12" s="84">
        <v>35.597666115447645</v>
      </c>
      <c r="AL12" s="84">
        <v>4.5694917411831355</v>
      </c>
      <c r="AM12" s="84">
        <v>0</v>
      </c>
      <c r="AN12" s="84">
        <v>0</v>
      </c>
      <c r="AO12" s="83">
        <v>6076.221647531238</v>
      </c>
      <c r="AP12" s="84">
        <v>1419.8967447713899</v>
      </c>
      <c r="AQ12" s="84">
        <v>0</v>
      </c>
      <c r="AR12" s="83">
        <v>1419.8967447713899</v>
      </c>
      <c r="AS12" s="83">
        <v>332.96257734978769</v>
      </c>
      <c r="AT12" s="84">
        <v>0</v>
      </c>
      <c r="AU12" s="84">
        <v>145.90552252091612</v>
      </c>
      <c r="AV12" s="83">
        <v>145.90552252091612</v>
      </c>
      <c r="AW12" s="83">
        <v>1898.7648446420935</v>
      </c>
      <c r="AX12" s="82">
        <v>7974.9864921733333</v>
      </c>
    </row>
    <row r="13" spans="1:50" ht="29" x14ac:dyDescent="0.2">
      <c r="A13" s="51" t="s">
        <v>73</v>
      </c>
      <c r="B13" s="50" t="s">
        <v>72</v>
      </c>
      <c r="C13" s="84">
        <v>54.241029786775933</v>
      </c>
      <c r="D13" s="84">
        <v>22.533135202781676</v>
      </c>
      <c r="E13" s="84">
        <v>337.27435658811805</v>
      </c>
      <c r="F13" s="84">
        <v>1.6940654590514825</v>
      </c>
      <c r="G13" s="84">
        <v>1.2654849278470406</v>
      </c>
      <c r="H13" s="84">
        <v>0</v>
      </c>
      <c r="I13" s="84">
        <v>0</v>
      </c>
      <c r="J13" s="84">
        <v>0</v>
      </c>
      <c r="K13" s="84">
        <v>102.09397368707602</v>
      </c>
      <c r="L13" s="84">
        <v>1336.9748402522134</v>
      </c>
      <c r="M13" s="84">
        <v>0</v>
      </c>
      <c r="N13" s="84">
        <v>56.363898844528741</v>
      </c>
      <c r="O13" s="84">
        <v>34.556758713249614</v>
      </c>
      <c r="P13" s="84">
        <v>6.4782649711218951</v>
      </c>
      <c r="Q13" s="84">
        <v>36.012987427762837</v>
      </c>
      <c r="R13" s="84">
        <v>0.57319175635624919</v>
      </c>
      <c r="S13" s="84">
        <v>0.19841011480908938</v>
      </c>
      <c r="T13" s="91">
        <v>1379.1547200143104</v>
      </c>
      <c r="U13" s="84">
        <v>118.62074345883913</v>
      </c>
      <c r="V13" s="84">
        <v>13.235626341861183</v>
      </c>
      <c r="W13" s="84">
        <v>19.084548769415523</v>
      </c>
      <c r="X13" s="84">
        <v>0</v>
      </c>
      <c r="Y13" s="84">
        <v>0</v>
      </c>
      <c r="Z13" s="84">
        <v>0</v>
      </c>
      <c r="AA13" s="84">
        <v>4.9344453348597392</v>
      </c>
      <c r="AB13" s="84">
        <v>179.36904190432199</v>
      </c>
      <c r="AC13" s="84">
        <v>4.2161798620597599</v>
      </c>
      <c r="AD13" s="84">
        <v>0</v>
      </c>
      <c r="AE13" s="84">
        <v>60.600258518246577</v>
      </c>
      <c r="AF13" s="84">
        <v>15.037858388308095</v>
      </c>
      <c r="AG13" s="84">
        <v>32.316329192500383</v>
      </c>
      <c r="AH13" s="84">
        <v>0.61226847001405305</v>
      </c>
      <c r="AI13" s="84">
        <v>3.7504479376539342E-4</v>
      </c>
      <c r="AJ13" s="84">
        <v>0.11573742854753441</v>
      </c>
      <c r="AK13" s="84">
        <v>4.2605052144474946</v>
      </c>
      <c r="AL13" s="84">
        <v>1.1640803834294331</v>
      </c>
      <c r="AM13" s="84">
        <v>0</v>
      </c>
      <c r="AN13" s="84">
        <v>0</v>
      </c>
      <c r="AO13" s="83">
        <v>3822.9831160576464</v>
      </c>
      <c r="AP13" s="84">
        <v>870.79113117348015</v>
      </c>
      <c r="AQ13" s="84">
        <v>0</v>
      </c>
      <c r="AR13" s="83">
        <v>870.79113117348015</v>
      </c>
      <c r="AS13" s="83">
        <v>2150.3390568349068</v>
      </c>
      <c r="AT13" s="84">
        <v>145.11140425436173</v>
      </c>
      <c r="AU13" s="84">
        <v>-15.517667948136115</v>
      </c>
      <c r="AV13" s="83">
        <v>129.59373630622562</v>
      </c>
      <c r="AW13" s="83">
        <v>3150.7239243146123</v>
      </c>
      <c r="AX13" s="82">
        <v>6973.7070403722601</v>
      </c>
    </row>
    <row r="14" spans="1:50" x14ac:dyDescent="0.2">
      <c r="A14" s="51">
        <v>26</v>
      </c>
      <c r="B14" s="50" t="s">
        <v>71</v>
      </c>
      <c r="C14" s="84">
        <v>3.0290027438384E-2</v>
      </c>
      <c r="D14" s="84">
        <v>0</v>
      </c>
      <c r="E14" s="84">
        <v>8.4674324623324696E-3</v>
      </c>
      <c r="F14" s="84">
        <v>0</v>
      </c>
      <c r="G14" s="84">
        <v>0</v>
      </c>
      <c r="H14" s="84">
        <v>0</v>
      </c>
      <c r="I14" s="84">
        <v>4.8149307756521272E-2</v>
      </c>
      <c r="J14" s="84">
        <v>0.57588434483183437</v>
      </c>
      <c r="K14" s="84">
        <v>7.4818027153691815E-3</v>
      </c>
      <c r="L14" s="84">
        <v>2.0895941917663845</v>
      </c>
      <c r="M14" s="84">
        <v>0</v>
      </c>
      <c r="N14" s="84">
        <v>60.717735304248045</v>
      </c>
      <c r="O14" s="84">
        <v>0</v>
      </c>
      <c r="P14" s="84">
        <v>0.16675157817180711</v>
      </c>
      <c r="Q14" s="84">
        <v>15.590180486124028</v>
      </c>
      <c r="R14" s="84">
        <v>6.0556944123023611</v>
      </c>
      <c r="S14" s="84">
        <v>3.3887792250850556E-2</v>
      </c>
      <c r="T14" s="91">
        <v>15.682954932808682</v>
      </c>
      <c r="U14" s="84">
        <v>150.40910113186456</v>
      </c>
      <c r="V14" s="84">
        <v>36.04781811477055</v>
      </c>
      <c r="W14" s="84">
        <v>4.9456499304250929</v>
      </c>
      <c r="X14" s="84">
        <v>0.46055897050246875</v>
      </c>
      <c r="Y14" s="84">
        <v>73.080626433423973</v>
      </c>
      <c r="Z14" s="84">
        <v>72.607696279427614</v>
      </c>
      <c r="AA14" s="84">
        <v>23.270582387312768</v>
      </c>
      <c r="AB14" s="84">
        <v>1.9736765247896467E-2</v>
      </c>
      <c r="AC14" s="84">
        <v>14.970047552612584</v>
      </c>
      <c r="AD14" s="84">
        <v>0.22198516924407455</v>
      </c>
      <c r="AE14" s="84">
        <v>5.156105359857567</v>
      </c>
      <c r="AF14" s="84">
        <v>1.1814769149977979</v>
      </c>
      <c r="AG14" s="84">
        <v>12.577505159241015</v>
      </c>
      <c r="AH14" s="84">
        <v>31.588831676534895</v>
      </c>
      <c r="AI14" s="84">
        <v>13.383380178986584</v>
      </c>
      <c r="AJ14" s="84">
        <v>6.3436403798194778</v>
      </c>
      <c r="AK14" s="84">
        <v>3.0336724681983029</v>
      </c>
      <c r="AL14" s="84">
        <v>72.487834071572536</v>
      </c>
      <c r="AM14" s="84">
        <v>0</v>
      </c>
      <c r="AN14" s="84">
        <v>0</v>
      </c>
      <c r="AO14" s="83">
        <v>622.79332055691634</v>
      </c>
      <c r="AP14" s="84">
        <v>1431.3128421262436</v>
      </c>
      <c r="AQ14" s="84">
        <v>0</v>
      </c>
      <c r="AR14" s="83">
        <v>1431.3128421262436</v>
      </c>
      <c r="AS14" s="83">
        <v>125.51435750245136</v>
      </c>
      <c r="AT14" s="84">
        <v>1503.8921745310786</v>
      </c>
      <c r="AU14" s="84">
        <v>0.70813771839409845</v>
      </c>
      <c r="AV14" s="83">
        <v>1504.6003122494726</v>
      </c>
      <c r="AW14" s="83">
        <v>3061.4275118781675</v>
      </c>
      <c r="AX14" s="82">
        <v>3684.220832435084</v>
      </c>
    </row>
    <row r="15" spans="1:50" x14ac:dyDescent="0.2">
      <c r="A15" s="51">
        <v>27</v>
      </c>
      <c r="B15" s="50" t="s">
        <v>70</v>
      </c>
      <c r="C15" s="84">
        <v>9.4755630567400856E-2</v>
      </c>
      <c r="D15" s="84">
        <v>4.2053629251678037</v>
      </c>
      <c r="E15" s="84">
        <v>3.5355531804306577</v>
      </c>
      <c r="F15" s="84">
        <v>0</v>
      </c>
      <c r="G15" s="84">
        <v>0</v>
      </c>
      <c r="H15" s="84">
        <v>0</v>
      </c>
      <c r="I15" s="84">
        <v>1.5020000524250869</v>
      </c>
      <c r="J15" s="84">
        <v>0</v>
      </c>
      <c r="K15" s="84">
        <v>1.0481588175217082E-2</v>
      </c>
      <c r="L15" s="84">
        <v>85.399335228236509</v>
      </c>
      <c r="M15" s="84">
        <v>0</v>
      </c>
      <c r="N15" s="84">
        <v>37.847410493840712</v>
      </c>
      <c r="O15" s="84">
        <v>0</v>
      </c>
      <c r="P15" s="84">
        <v>2.9932970481943366</v>
      </c>
      <c r="Q15" s="84">
        <v>6.5223173752961244E-2</v>
      </c>
      <c r="R15" s="84">
        <v>27.25094061980505</v>
      </c>
      <c r="S15" s="84">
        <v>3.3929934508333104</v>
      </c>
      <c r="T15" s="91">
        <v>380.28084908731353</v>
      </c>
      <c r="U15" s="84">
        <v>100.88035865724035</v>
      </c>
      <c r="V15" s="84">
        <v>75.817912926215968</v>
      </c>
      <c r="W15" s="84">
        <v>6.2670293558852688</v>
      </c>
      <c r="X15" s="84">
        <v>5.8209965812625342</v>
      </c>
      <c r="Y15" s="84">
        <v>0.95449238463644093</v>
      </c>
      <c r="Z15" s="84">
        <v>0.95796512211179019</v>
      </c>
      <c r="AA15" s="84">
        <v>2.3317394179151929</v>
      </c>
      <c r="AB15" s="84">
        <v>0.58045133828576234</v>
      </c>
      <c r="AC15" s="84">
        <v>4.7023436721470517</v>
      </c>
      <c r="AD15" s="84">
        <v>0.1088013089451165</v>
      </c>
      <c r="AE15" s="84">
        <v>6.1285662304370339E-2</v>
      </c>
      <c r="AF15" s="84">
        <v>52.567315801387267</v>
      </c>
      <c r="AG15" s="84">
        <v>11.609570595536901</v>
      </c>
      <c r="AH15" s="84">
        <v>2.4803790198782689</v>
      </c>
      <c r="AI15" s="84">
        <v>7.37598722080432</v>
      </c>
      <c r="AJ15" s="84">
        <v>4.9648816991458009</v>
      </c>
      <c r="AK15" s="84">
        <v>10.820596895464604</v>
      </c>
      <c r="AL15" s="84">
        <v>2.3147696995625711</v>
      </c>
      <c r="AM15" s="84">
        <v>0</v>
      </c>
      <c r="AN15" s="84">
        <v>0</v>
      </c>
      <c r="AO15" s="83">
        <v>837.19507983747212</v>
      </c>
      <c r="AP15" s="84">
        <v>1595.7972769409166</v>
      </c>
      <c r="AQ15" s="84">
        <v>0</v>
      </c>
      <c r="AR15" s="83">
        <v>1595.7972769409166</v>
      </c>
      <c r="AS15" s="83">
        <v>231.72258136264591</v>
      </c>
      <c r="AT15" s="84">
        <v>466.31129585276585</v>
      </c>
      <c r="AU15" s="84">
        <v>4.9035134406403715</v>
      </c>
      <c r="AV15" s="83">
        <v>471.21480929340623</v>
      </c>
      <c r="AW15" s="83">
        <v>2298.7346675969688</v>
      </c>
      <c r="AX15" s="82">
        <v>3135.9297474344407</v>
      </c>
    </row>
    <row r="16" spans="1:50" x14ac:dyDescent="0.2">
      <c r="A16" s="51">
        <v>28</v>
      </c>
      <c r="B16" s="50" t="s">
        <v>69</v>
      </c>
      <c r="C16" s="84">
        <v>16.835532230018075</v>
      </c>
      <c r="D16" s="84">
        <v>362.32688572325361</v>
      </c>
      <c r="E16" s="84">
        <v>22.989866171376676</v>
      </c>
      <c r="F16" s="84">
        <v>3.9585626571443967E-2</v>
      </c>
      <c r="G16" s="84">
        <v>0.12863516615511003</v>
      </c>
      <c r="H16" s="84">
        <v>0</v>
      </c>
      <c r="I16" s="84">
        <v>0.20835839889631719</v>
      </c>
      <c r="J16" s="84">
        <v>0</v>
      </c>
      <c r="K16" s="84">
        <v>63.37233162687928</v>
      </c>
      <c r="L16" s="84">
        <v>316.55246002566884</v>
      </c>
      <c r="M16" s="84">
        <v>0</v>
      </c>
      <c r="N16" s="84">
        <v>0</v>
      </c>
      <c r="O16" s="84">
        <v>0</v>
      </c>
      <c r="P16" s="84">
        <v>11.415439854084108</v>
      </c>
      <c r="Q16" s="84">
        <v>3.8864788026730519</v>
      </c>
      <c r="R16" s="84">
        <v>20.749387769411523</v>
      </c>
      <c r="S16" s="84">
        <v>26.871106848766672</v>
      </c>
      <c r="T16" s="91">
        <v>175.54644531268582</v>
      </c>
      <c r="U16" s="84">
        <v>83.449301390590094</v>
      </c>
      <c r="V16" s="84">
        <v>10.074877764252269</v>
      </c>
      <c r="W16" s="84">
        <v>7.204202193121068</v>
      </c>
      <c r="X16" s="84">
        <v>0.15777079414149867</v>
      </c>
      <c r="Y16" s="84">
        <v>0</v>
      </c>
      <c r="Z16" s="84">
        <v>0</v>
      </c>
      <c r="AA16" s="84">
        <v>1.5592079975005888</v>
      </c>
      <c r="AB16" s="84">
        <v>2.1747705064880427E-2</v>
      </c>
      <c r="AC16" s="84">
        <v>4.357199153011615E-2</v>
      </c>
      <c r="AD16" s="84">
        <v>0.23596288483200889</v>
      </c>
      <c r="AE16" s="84">
        <v>0</v>
      </c>
      <c r="AF16" s="84">
        <v>0.68108495857909979</v>
      </c>
      <c r="AG16" s="84">
        <v>30.126350393345454</v>
      </c>
      <c r="AH16" s="84">
        <v>7.0329221537013096</v>
      </c>
      <c r="AI16" s="84">
        <v>14.793185495524572</v>
      </c>
      <c r="AJ16" s="84">
        <v>0.26873923491274937</v>
      </c>
      <c r="AK16" s="84">
        <v>6.8604939074607394</v>
      </c>
      <c r="AL16" s="84">
        <v>3.7560800779610286</v>
      </c>
      <c r="AM16" s="84">
        <v>0</v>
      </c>
      <c r="AN16" s="84">
        <v>0</v>
      </c>
      <c r="AO16" s="83">
        <v>1187.188012498958</v>
      </c>
      <c r="AP16" s="84">
        <v>233.03157454118627</v>
      </c>
      <c r="AQ16" s="84">
        <v>0</v>
      </c>
      <c r="AR16" s="83">
        <v>233.03157454118627</v>
      </c>
      <c r="AS16" s="83">
        <v>438.9196526935566</v>
      </c>
      <c r="AT16" s="84">
        <v>1902.4943744052202</v>
      </c>
      <c r="AU16" s="84">
        <v>-8.7279112908869827</v>
      </c>
      <c r="AV16" s="83">
        <v>1893.7664631143332</v>
      </c>
      <c r="AW16" s="83">
        <v>2565.7176903490763</v>
      </c>
      <c r="AX16" s="82">
        <v>3752.9057028480338</v>
      </c>
    </row>
    <row r="17" spans="1:50" x14ac:dyDescent="0.2">
      <c r="A17" s="51" t="s">
        <v>68</v>
      </c>
      <c r="B17" s="50" t="s">
        <v>67</v>
      </c>
      <c r="C17" s="84">
        <v>0.90315705766877463</v>
      </c>
      <c r="D17" s="84">
        <v>0.10536822409694573</v>
      </c>
      <c r="E17" s="84">
        <v>2.0232393689697923</v>
      </c>
      <c r="F17" s="84">
        <v>0</v>
      </c>
      <c r="G17" s="84">
        <v>0</v>
      </c>
      <c r="H17" s="84">
        <v>0</v>
      </c>
      <c r="I17" s="84">
        <v>0.72783779154101635</v>
      </c>
      <c r="J17" s="84">
        <v>3.259306243164152E-2</v>
      </c>
      <c r="K17" s="84">
        <v>19.060873551482388</v>
      </c>
      <c r="L17" s="84">
        <v>6.0282794907775346</v>
      </c>
      <c r="M17" s="84">
        <v>0</v>
      </c>
      <c r="N17" s="84">
        <v>0</v>
      </c>
      <c r="O17" s="84">
        <v>0</v>
      </c>
      <c r="P17" s="84">
        <v>0</v>
      </c>
      <c r="Q17" s="84">
        <v>23.667468302698246</v>
      </c>
      <c r="R17" s="84">
        <v>4.5263933611336966E-2</v>
      </c>
      <c r="S17" s="84">
        <v>16.010119928974785</v>
      </c>
      <c r="T17" s="91">
        <v>20.465947872317969</v>
      </c>
      <c r="U17" s="84">
        <v>167.23492575702318</v>
      </c>
      <c r="V17" s="84">
        <v>57.31654503649662</v>
      </c>
      <c r="W17" s="84">
        <v>0.55649092095495467</v>
      </c>
      <c r="X17" s="84">
        <v>0.20257458538520445</v>
      </c>
      <c r="Y17" s="84">
        <v>0</v>
      </c>
      <c r="Z17" s="84">
        <v>0</v>
      </c>
      <c r="AA17" s="84">
        <v>0.21414976081709333</v>
      </c>
      <c r="AB17" s="84">
        <v>2.0995249608666555E-3</v>
      </c>
      <c r="AC17" s="84">
        <v>6.6772573656275393E-3</v>
      </c>
      <c r="AD17" s="84">
        <v>0.48988295783307734</v>
      </c>
      <c r="AE17" s="84">
        <v>0</v>
      </c>
      <c r="AF17" s="84">
        <v>29.274276251899185</v>
      </c>
      <c r="AG17" s="84">
        <v>40.03579160282473</v>
      </c>
      <c r="AH17" s="84">
        <v>0.66498498822605157</v>
      </c>
      <c r="AI17" s="84">
        <v>2.0029867329718551</v>
      </c>
      <c r="AJ17" s="84">
        <v>0.38625181329976532</v>
      </c>
      <c r="AK17" s="84">
        <v>4.7464969503028724</v>
      </c>
      <c r="AL17" s="84">
        <v>4.8292442296573125E-2</v>
      </c>
      <c r="AM17" s="84">
        <v>0</v>
      </c>
      <c r="AN17" s="84">
        <v>0</v>
      </c>
      <c r="AO17" s="83">
        <v>392.25257516722803</v>
      </c>
      <c r="AP17" s="84">
        <v>1259.7573415950353</v>
      </c>
      <c r="AQ17" s="84">
        <v>0</v>
      </c>
      <c r="AR17" s="83">
        <v>1259.7573415950353</v>
      </c>
      <c r="AS17" s="83">
        <v>10409.572939265508</v>
      </c>
      <c r="AT17" s="84">
        <v>2186.3369739033697</v>
      </c>
      <c r="AU17" s="84">
        <v>326.54724502070894</v>
      </c>
      <c r="AV17" s="83">
        <v>2512.8842189240791</v>
      </c>
      <c r="AW17" s="83">
        <v>14182.214499784624</v>
      </c>
      <c r="AX17" s="82">
        <v>14574.467074951854</v>
      </c>
    </row>
    <row r="18" spans="1:50" ht="29" x14ac:dyDescent="0.2">
      <c r="A18" s="51" t="s">
        <v>66</v>
      </c>
      <c r="B18" s="52" t="s">
        <v>65</v>
      </c>
      <c r="C18" s="84">
        <v>8.1117027584590016</v>
      </c>
      <c r="D18" s="84">
        <v>1.479697541684847</v>
      </c>
      <c r="E18" s="84">
        <v>32.357667606695216</v>
      </c>
      <c r="F18" s="84">
        <v>0</v>
      </c>
      <c r="G18" s="84">
        <v>35.179374520382979</v>
      </c>
      <c r="H18" s="84">
        <v>0</v>
      </c>
      <c r="I18" s="84">
        <v>2.0060969315235235</v>
      </c>
      <c r="J18" s="84">
        <v>0</v>
      </c>
      <c r="K18" s="84">
        <v>61.937335736982497</v>
      </c>
      <c r="L18" s="84">
        <v>0.72143180337219892</v>
      </c>
      <c r="M18" s="84">
        <v>0</v>
      </c>
      <c r="N18" s="84">
        <v>5.9430592346738356E-4</v>
      </c>
      <c r="O18" s="84">
        <v>3.0938449488159723</v>
      </c>
      <c r="P18" s="84">
        <v>1.1750824761003447</v>
      </c>
      <c r="Q18" s="84">
        <v>78.52104138582736</v>
      </c>
      <c r="R18" s="84">
        <v>6.6609016291519385</v>
      </c>
      <c r="S18" s="84">
        <v>57.812367953469305</v>
      </c>
      <c r="T18" s="91">
        <v>130.62167646932508</v>
      </c>
      <c r="U18" s="84">
        <v>174.48314929064676</v>
      </c>
      <c r="V18" s="84">
        <v>57.011566810661911</v>
      </c>
      <c r="W18" s="84">
        <v>114.34229993909818</v>
      </c>
      <c r="X18" s="84">
        <v>38.377006117910128</v>
      </c>
      <c r="Y18" s="84">
        <v>17.008567814993686</v>
      </c>
      <c r="Z18" s="84">
        <v>7.335235750274407</v>
      </c>
      <c r="AA18" s="84">
        <v>5.2135631572286725</v>
      </c>
      <c r="AB18" s="84">
        <v>0.6006874238732598</v>
      </c>
      <c r="AC18" s="84">
        <v>0.35714723401837145</v>
      </c>
      <c r="AD18" s="84">
        <v>3.6486154547233451</v>
      </c>
      <c r="AE18" s="84">
        <v>20.029526050704956</v>
      </c>
      <c r="AF18" s="84">
        <v>1.2265064838468309</v>
      </c>
      <c r="AG18" s="84">
        <v>220.34067203217802</v>
      </c>
      <c r="AH18" s="84">
        <v>105.08161426208788</v>
      </c>
      <c r="AI18" s="84">
        <v>78.592741407719259</v>
      </c>
      <c r="AJ18" s="84">
        <v>2.8216044045816879</v>
      </c>
      <c r="AK18" s="84">
        <v>71.241608527470191</v>
      </c>
      <c r="AL18" s="84">
        <v>12.593011126704027</v>
      </c>
      <c r="AM18" s="84">
        <v>0</v>
      </c>
      <c r="AN18" s="84">
        <v>0</v>
      </c>
      <c r="AO18" s="83">
        <v>1349.9839393564353</v>
      </c>
      <c r="AP18" s="84">
        <v>1389.7369595669622</v>
      </c>
      <c r="AQ18" s="84">
        <v>0</v>
      </c>
      <c r="AR18" s="83">
        <v>1389.7369595669622</v>
      </c>
      <c r="AS18" s="83">
        <v>297.07924572885713</v>
      </c>
      <c r="AT18" s="84">
        <v>51.760794203808118</v>
      </c>
      <c r="AU18" s="84">
        <v>40.309993646095222</v>
      </c>
      <c r="AV18" s="83">
        <v>92.07078784990334</v>
      </c>
      <c r="AW18" s="83">
        <v>1778.886993145723</v>
      </c>
      <c r="AX18" s="82">
        <v>3128.8709325021582</v>
      </c>
    </row>
    <row r="19" spans="1:50" x14ac:dyDescent="0.2">
      <c r="A19" s="51" t="s">
        <v>64</v>
      </c>
      <c r="B19" s="50" t="s">
        <v>63</v>
      </c>
      <c r="C19" s="84">
        <v>11.654854815951412</v>
      </c>
      <c r="D19" s="84">
        <v>31.850760262979687</v>
      </c>
      <c r="E19" s="84">
        <v>140.39907519992087</v>
      </c>
      <c r="F19" s="84">
        <v>8.393137424857267</v>
      </c>
      <c r="G19" s="84">
        <v>21.963178425450245</v>
      </c>
      <c r="H19" s="84">
        <v>0.90565895860608814</v>
      </c>
      <c r="I19" s="84">
        <v>103.14968352484532</v>
      </c>
      <c r="J19" s="84">
        <v>2.7424271822776274</v>
      </c>
      <c r="K19" s="84">
        <v>156.63659038721551</v>
      </c>
      <c r="L19" s="84">
        <v>177.64550699826287</v>
      </c>
      <c r="M19" s="84">
        <v>1.2015880673283883</v>
      </c>
      <c r="N19" s="84">
        <v>4.7995999538829954</v>
      </c>
      <c r="O19" s="84">
        <v>0.29954046054546918</v>
      </c>
      <c r="P19" s="84">
        <v>0.10197391702358891</v>
      </c>
      <c r="Q19" s="84">
        <v>3.3020131685958889</v>
      </c>
      <c r="R19" s="84">
        <v>557.66181157945778</v>
      </c>
      <c r="S19" s="84">
        <v>27.80156504569376</v>
      </c>
      <c r="T19" s="91">
        <v>37.26205078010581</v>
      </c>
      <c r="U19" s="84">
        <v>539.58154979307312</v>
      </c>
      <c r="V19" s="84">
        <v>262.10808239966019</v>
      </c>
      <c r="W19" s="84">
        <v>237.24346502265976</v>
      </c>
      <c r="X19" s="84">
        <v>9.4438148330168055</v>
      </c>
      <c r="Y19" s="84">
        <v>25.997031751285995</v>
      </c>
      <c r="Z19" s="84">
        <v>66.284201362675688</v>
      </c>
      <c r="AA19" s="84">
        <v>48.672710229823593</v>
      </c>
      <c r="AB19" s="84">
        <v>113.8417340236831</v>
      </c>
      <c r="AC19" s="84">
        <v>9.9697464473324722</v>
      </c>
      <c r="AD19" s="84">
        <v>1.9447819801146986</v>
      </c>
      <c r="AE19" s="84">
        <v>9.8666558672853757</v>
      </c>
      <c r="AF19" s="84">
        <v>7.6944300366109495</v>
      </c>
      <c r="AG19" s="84">
        <v>355.15158299433392</v>
      </c>
      <c r="AH19" s="84">
        <v>107.90104356387698</v>
      </c>
      <c r="AI19" s="84">
        <v>69.081930339608434</v>
      </c>
      <c r="AJ19" s="84">
        <v>28.400297044991781</v>
      </c>
      <c r="AK19" s="84">
        <v>83.888458495590115</v>
      </c>
      <c r="AL19" s="84">
        <v>24.347096413435242</v>
      </c>
      <c r="AM19" s="84">
        <v>0</v>
      </c>
      <c r="AN19" s="84">
        <v>0</v>
      </c>
      <c r="AO19" s="83">
        <v>3289.1896287520581</v>
      </c>
      <c r="AP19" s="84">
        <v>1515.7626290429334</v>
      </c>
      <c r="AQ19" s="84">
        <v>0</v>
      </c>
      <c r="AR19" s="83">
        <v>1515.7626290429334</v>
      </c>
      <c r="AS19" s="83">
        <v>136.59896250666426</v>
      </c>
      <c r="AT19" s="84">
        <v>0</v>
      </c>
      <c r="AU19" s="84">
        <v>18.529905722330646</v>
      </c>
      <c r="AV19" s="83">
        <v>18.529905722330646</v>
      </c>
      <c r="AW19" s="83">
        <v>1670.8914972719283</v>
      </c>
      <c r="AX19" s="82">
        <v>4960.081126023988</v>
      </c>
    </row>
    <row r="20" spans="1:50" ht="29" x14ac:dyDescent="0.2">
      <c r="A20" s="51" t="s">
        <v>62</v>
      </c>
      <c r="B20" s="50" t="s">
        <v>61</v>
      </c>
      <c r="C20" s="84">
        <v>14.791210654135131</v>
      </c>
      <c r="D20" s="84">
        <v>23.480087204458894</v>
      </c>
      <c r="E20" s="84">
        <v>25.919911997560234</v>
      </c>
      <c r="F20" s="84">
        <v>0.54697115561839471</v>
      </c>
      <c r="G20" s="84">
        <v>1.398481759058537</v>
      </c>
      <c r="H20" s="84">
        <v>0</v>
      </c>
      <c r="I20" s="84">
        <v>0.17829304934479634</v>
      </c>
      <c r="J20" s="84">
        <v>0.18839268703435216</v>
      </c>
      <c r="K20" s="84">
        <v>8.3089615446926608</v>
      </c>
      <c r="L20" s="84">
        <v>1.2194712823786502</v>
      </c>
      <c r="M20" s="84">
        <v>0</v>
      </c>
      <c r="N20" s="84">
        <v>8.455013949141696</v>
      </c>
      <c r="O20" s="84">
        <v>0.15818164739466778</v>
      </c>
      <c r="P20" s="84">
        <v>3.9504843111151233</v>
      </c>
      <c r="Q20" s="84">
        <v>0.29312627225491794</v>
      </c>
      <c r="R20" s="84">
        <v>0.16728846858319971</v>
      </c>
      <c r="S20" s="84">
        <v>29.419292048882568</v>
      </c>
      <c r="T20" s="91">
        <v>2.0417756159873139</v>
      </c>
      <c r="U20" s="84">
        <v>23.724190187387112</v>
      </c>
      <c r="V20" s="84">
        <v>14.285460237561676</v>
      </c>
      <c r="W20" s="84">
        <v>47.311695783683987</v>
      </c>
      <c r="X20" s="84">
        <v>1.3512433820866483</v>
      </c>
      <c r="Y20" s="84">
        <v>0.9422285159053323</v>
      </c>
      <c r="Z20" s="84">
        <v>2.1362429767125959</v>
      </c>
      <c r="AA20" s="84">
        <v>2.2753651261476895</v>
      </c>
      <c r="AB20" s="84">
        <v>7.1154816851200504</v>
      </c>
      <c r="AC20" s="84">
        <v>1.7005286785304206</v>
      </c>
      <c r="AD20" s="84">
        <v>0.20642992078969152</v>
      </c>
      <c r="AE20" s="84">
        <v>5.7835710908967622E-2</v>
      </c>
      <c r="AF20" s="84">
        <v>34.768497484173373</v>
      </c>
      <c r="AG20" s="84">
        <v>49.730638100000021</v>
      </c>
      <c r="AH20" s="84">
        <v>16.215178033517443</v>
      </c>
      <c r="AI20" s="84">
        <v>27.835758460122328</v>
      </c>
      <c r="AJ20" s="84">
        <v>2.4758413685872651</v>
      </c>
      <c r="AK20" s="84">
        <v>6.3996547015506842</v>
      </c>
      <c r="AL20" s="84">
        <v>5.1262818501450926</v>
      </c>
      <c r="AM20" s="84">
        <v>0</v>
      </c>
      <c r="AN20" s="84">
        <v>0</v>
      </c>
      <c r="AO20" s="83">
        <v>364.17549585057156</v>
      </c>
      <c r="AP20" s="84">
        <v>309.86266190479091</v>
      </c>
      <c r="AQ20" s="84">
        <v>129.8349057604554</v>
      </c>
      <c r="AR20" s="83">
        <v>439.69756766524631</v>
      </c>
      <c r="AS20" s="83">
        <v>195.05166759499585</v>
      </c>
      <c r="AT20" s="84">
        <v>0</v>
      </c>
      <c r="AU20" s="84">
        <v>3.7767694796520277</v>
      </c>
      <c r="AV20" s="83">
        <v>3.7767694796520277</v>
      </c>
      <c r="AW20" s="83">
        <v>638.52600473989412</v>
      </c>
      <c r="AX20" s="82">
        <v>1002.7015005904658</v>
      </c>
    </row>
    <row r="21" spans="1:50" x14ac:dyDescent="0.2">
      <c r="A21" s="51" t="s">
        <v>60</v>
      </c>
      <c r="B21" s="52" t="s">
        <v>59</v>
      </c>
      <c r="C21" s="91">
        <v>44.223128163243118</v>
      </c>
      <c r="D21" s="91">
        <v>115.52284761976675</v>
      </c>
      <c r="E21" s="91">
        <v>0.74450462225472769</v>
      </c>
      <c r="F21" s="91">
        <v>1.0731134143350582</v>
      </c>
      <c r="G21" s="91">
        <v>0.16130830399483601</v>
      </c>
      <c r="H21" s="91">
        <v>0</v>
      </c>
      <c r="I21" s="91">
        <v>0</v>
      </c>
      <c r="J21" s="91">
        <v>0</v>
      </c>
      <c r="K21" s="91">
        <v>50.898844253892904</v>
      </c>
      <c r="L21" s="91">
        <v>0</v>
      </c>
      <c r="M21" s="91">
        <v>0</v>
      </c>
      <c r="N21" s="91">
        <v>0</v>
      </c>
      <c r="O21" s="91">
        <v>2.8608662638305908</v>
      </c>
      <c r="P21" s="91">
        <v>18.713832456723249</v>
      </c>
      <c r="Q21" s="91">
        <v>0.23354613094311083</v>
      </c>
      <c r="R21" s="91">
        <v>3.0033893196051806E-2</v>
      </c>
      <c r="S21" s="91">
        <v>0.11053169989804666</v>
      </c>
      <c r="T21" s="91">
        <v>4664.7268240066041</v>
      </c>
      <c r="U21" s="91">
        <v>65.591977163684149</v>
      </c>
      <c r="V21" s="91">
        <v>13.9590320792085</v>
      </c>
      <c r="W21" s="91">
        <v>27.40147572653569</v>
      </c>
      <c r="X21" s="91">
        <v>4.0675992036703317</v>
      </c>
      <c r="Y21" s="91">
        <v>4.4617598155046521</v>
      </c>
      <c r="Z21" s="91">
        <v>8.2703485900650993</v>
      </c>
      <c r="AA21" s="91">
        <v>76.767910003587048</v>
      </c>
      <c r="AB21" s="91">
        <v>454.99693072186557</v>
      </c>
      <c r="AC21" s="91">
        <v>1.1224822414524214</v>
      </c>
      <c r="AD21" s="91">
        <v>37.650903756654536</v>
      </c>
      <c r="AE21" s="91">
        <v>8.7286832960722458E-3</v>
      </c>
      <c r="AF21" s="91">
        <v>38.493073245363775</v>
      </c>
      <c r="AG21" s="91">
        <v>39.530628149939325</v>
      </c>
      <c r="AH21" s="91">
        <v>59.002976489166642</v>
      </c>
      <c r="AI21" s="91">
        <v>39.605627257163491</v>
      </c>
      <c r="AJ21" s="91">
        <v>3.6278859220029913</v>
      </c>
      <c r="AK21" s="91">
        <v>10.918950121599735</v>
      </c>
      <c r="AL21" s="91">
        <v>57.342655816414712</v>
      </c>
      <c r="AM21" s="91">
        <v>0</v>
      </c>
      <c r="AN21" s="91">
        <v>0</v>
      </c>
      <c r="AO21" s="96">
        <v>5842.1203258158575</v>
      </c>
      <c r="AP21" s="91">
        <v>1181.2071941031954</v>
      </c>
      <c r="AQ21" s="91">
        <v>15.95086102470076</v>
      </c>
      <c r="AR21" s="96">
        <v>1197.1580551278962</v>
      </c>
      <c r="AS21" s="96">
        <v>23.179007360753197</v>
      </c>
      <c r="AT21" s="91">
        <v>12593.012487278662</v>
      </c>
      <c r="AU21" s="91">
        <v>1624.1360698767339</v>
      </c>
      <c r="AV21" s="96">
        <v>14217.148557155395</v>
      </c>
      <c r="AW21" s="96">
        <v>15437.485619644045</v>
      </c>
      <c r="AX21" s="97">
        <v>21279.605945459902</v>
      </c>
    </row>
    <row r="22" spans="1:50" ht="29" x14ac:dyDescent="0.2">
      <c r="A22" s="51" t="s">
        <v>58</v>
      </c>
      <c r="B22" s="52" t="s">
        <v>57</v>
      </c>
      <c r="C22" s="84">
        <v>3.1668975743550334</v>
      </c>
      <c r="D22" s="84">
        <v>36.983957355618834</v>
      </c>
      <c r="E22" s="84">
        <v>16.986701663698387</v>
      </c>
      <c r="F22" s="84">
        <v>0.27591243724744324</v>
      </c>
      <c r="G22" s="84">
        <v>2.944358427045934</v>
      </c>
      <c r="H22" s="84">
        <v>0</v>
      </c>
      <c r="I22" s="84">
        <v>3.1503272943821568</v>
      </c>
      <c r="J22" s="84">
        <v>1.6172737549780873E-2</v>
      </c>
      <c r="K22" s="84">
        <v>3.5207521714225414</v>
      </c>
      <c r="L22" s="84">
        <v>4.2588639822922385</v>
      </c>
      <c r="M22" s="84">
        <v>0</v>
      </c>
      <c r="N22" s="84">
        <v>0</v>
      </c>
      <c r="O22" s="84">
        <v>0</v>
      </c>
      <c r="P22" s="84">
        <v>6.8899552220755014E-2</v>
      </c>
      <c r="Q22" s="84">
        <v>59.362883440900497</v>
      </c>
      <c r="R22" s="84">
        <v>12.595776068115455</v>
      </c>
      <c r="S22" s="84">
        <v>18.714932242736527</v>
      </c>
      <c r="T22" s="91">
        <v>9.2334434352322372</v>
      </c>
      <c r="U22" s="84">
        <v>126.31691954773075</v>
      </c>
      <c r="V22" s="84">
        <v>109.71284406688173</v>
      </c>
      <c r="W22" s="84">
        <v>6.8388436182797925</v>
      </c>
      <c r="X22" s="84">
        <v>1.0852149180382591</v>
      </c>
      <c r="Y22" s="84">
        <v>0.25994163954808874</v>
      </c>
      <c r="Z22" s="84">
        <v>1.2247255372688477</v>
      </c>
      <c r="AA22" s="84">
        <v>0.77827709030480419</v>
      </c>
      <c r="AB22" s="84">
        <v>1.8565210562471248</v>
      </c>
      <c r="AC22" s="84">
        <v>2.9140706532576064</v>
      </c>
      <c r="AD22" s="84">
        <v>0.369944938869328</v>
      </c>
      <c r="AE22" s="84">
        <v>1.0259878553000248</v>
      </c>
      <c r="AF22" s="84">
        <v>24.127945203213194</v>
      </c>
      <c r="AG22" s="84">
        <v>7.5126062471983905</v>
      </c>
      <c r="AH22" s="84">
        <v>4.8025048571239024</v>
      </c>
      <c r="AI22" s="84">
        <v>9.9621288761444102</v>
      </c>
      <c r="AJ22" s="84">
        <v>1.810383734123265E-3</v>
      </c>
      <c r="AK22" s="84">
        <v>3.6183672595841787</v>
      </c>
      <c r="AL22" s="84">
        <v>0.20418803428208654</v>
      </c>
      <c r="AM22" s="84">
        <v>0</v>
      </c>
      <c r="AN22" s="84">
        <v>0</v>
      </c>
      <c r="AO22" s="83">
        <v>473.89272016582441</v>
      </c>
      <c r="AP22" s="84">
        <v>50.123721444469957</v>
      </c>
      <c r="AQ22" s="84">
        <v>0</v>
      </c>
      <c r="AR22" s="83">
        <v>50.123721444469957</v>
      </c>
      <c r="AS22" s="83">
        <v>0</v>
      </c>
      <c r="AT22" s="84">
        <v>0</v>
      </c>
      <c r="AU22" s="84">
        <v>0</v>
      </c>
      <c r="AV22" s="83">
        <v>0</v>
      </c>
      <c r="AW22" s="83">
        <v>50.123721444469957</v>
      </c>
      <c r="AX22" s="82">
        <v>524.01644161029435</v>
      </c>
    </row>
    <row r="23" spans="1:50" x14ac:dyDescent="0.2">
      <c r="A23" s="51" t="s">
        <v>56</v>
      </c>
      <c r="B23" s="50" t="s">
        <v>55</v>
      </c>
      <c r="C23" s="84">
        <v>184.47459931477431</v>
      </c>
      <c r="D23" s="84">
        <v>182.55980984875268</v>
      </c>
      <c r="E23" s="84">
        <v>432.76533133953217</v>
      </c>
      <c r="F23" s="84">
        <v>13.760956168341757</v>
      </c>
      <c r="G23" s="84">
        <v>21.919016605806256</v>
      </c>
      <c r="H23" s="84">
        <v>15.790225730816573</v>
      </c>
      <c r="I23" s="84">
        <v>14.210918305663341</v>
      </c>
      <c r="J23" s="84">
        <v>5.8616071772961167</v>
      </c>
      <c r="K23" s="84">
        <v>122.3452730395871</v>
      </c>
      <c r="L23" s="84">
        <v>6.3710300025736144</v>
      </c>
      <c r="M23" s="84">
        <v>0</v>
      </c>
      <c r="N23" s="84">
        <v>18.498809470631009</v>
      </c>
      <c r="O23" s="84">
        <v>0.7605424266553138</v>
      </c>
      <c r="P23" s="84">
        <v>0.46369655113585301</v>
      </c>
      <c r="Q23" s="84">
        <v>1.3665980958515247</v>
      </c>
      <c r="R23" s="84">
        <v>1.4239606405223348</v>
      </c>
      <c r="S23" s="84">
        <v>52.49586463547304</v>
      </c>
      <c r="T23" s="91">
        <v>370.25363913849719</v>
      </c>
      <c r="U23" s="84">
        <v>1322.0301213721077</v>
      </c>
      <c r="V23" s="84">
        <v>2108.4488035784934</v>
      </c>
      <c r="W23" s="84">
        <v>136.60225695532611</v>
      </c>
      <c r="X23" s="84">
        <v>0.84322419673215276</v>
      </c>
      <c r="Y23" s="84">
        <v>20.339518913075452</v>
      </c>
      <c r="Z23" s="84">
        <v>23.54542869350874</v>
      </c>
      <c r="AA23" s="84">
        <v>103.97113594729825</v>
      </c>
      <c r="AB23" s="84">
        <v>13.50450286757612</v>
      </c>
      <c r="AC23" s="84">
        <v>17.229771119893684</v>
      </c>
      <c r="AD23" s="84">
        <v>0.64530092845704679</v>
      </c>
      <c r="AE23" s="84">
        <v>17.719040759500817</v>
      </c>
      <c r="AF23" s="84">
        <v>28.862811507172538</v>
      </c>
      <c r="AG23" s="84">
        <v>33.849063853426934</v>
      </c>
      <c r="AH23" s="84">
        <v>64.478982097683186</v>
      </c>
      <c r="AI23" s="84">
        <v>9.3701546846196351</v>
      </c>
      <c r="AJ23" s="84">
        <v>8.4640980864400284</v>
      </c>
      <c r="AK23" s="84">
        <v>105.3080658574155</v>
      </c>
      <c r="AL23" s="84">
        <v>41.136560618979843</v>
      </c>
      <c r="AM23" s="84">
        <v>0</v>
      </c>
      <c r="AN23" s="84">
        <v>0</v>
      </c>
      <c r="AO23" s="83">
        <v>5501.6707205296161</v>
      </c>
      <c r="AP23" s="84">
        <v>1424.6278736332572</v>
      </c>
      <c r="AQ23" s="84">
        <v>0</v>
      </c>
      <c r="AR23" s="83">
        <v>1424.6278736332572</v>
      </c>
      <c r="AS23" s="83">
        <v>6046.2801664184599</v>
      </c>
      <c r="AT23" s="84">
        <v>0</v>
      </c>
      <c r="AU23" s="84">
        <v>0</v>
      </c>
      <c r="AV23" s="83">
        <v>0</v>
      </c>
      <c r="AW23" s="83">
        <v>7470.9080400517178</v>
      </c>
      <c r="AX23" s="82">
        <v>12972.578760581333</v>
      </c>
    </row>
    <row r="24" spans="1:50" x14ac:dyDescent="0.2">
      <c r="A24" s="51" t="s">
        <v>54</v>
      </c>
      <c r="B24" s="52" t="s">
        <v>53</v>
      </c>
      <c r="C24" s="84">
        <v>0.34748903653657554</v>
      </c>
      <c r="D24" s="84">
        <v>7.0848632369209805E-3</v>
      </c>
      <c r="E24" s="84">
        <v>4.8168504181437433</v>
      </c>
      <c r="F24" s="84">
        <v>9.8932285117311003E-2</v>
      </c>
      <c r="G24" s="84">
        <v>0.37320843000349729</v>
      </c>
      <c r="H24" s="84">
        <v>7.6192241841794323E-2</v>
      </c>
      <c r="I24" s="84">
        <v>0.31131419754892264</v>
      </c>
      <c r="J24" s="84">
        <v>0.14231748984624201</v>
      </c>
      <c r="K24" s="84">
        <v>9.7901171650550012</v>
      </c>
      <c r="L24" s="84">
        <v>0.97794458025748554</v>
      </c>
      <c r="M24" s="84">
        <v>0</v>
      </c>
      <c r="N24" s="84">
        <v>0</v>
      </c>
      <c r="O24" s="84">
        <v>6.5177497715790553E-2</v>
      </c>
      <c r="P24" s="84">
        <v>9.809761205151913E-3</v>
      </c>
      <c r="Q24" s="84">
        <v>2.4749865671100393</v>
      </c>
      <c r="R24" s="84">
        <v>1.5805440198458323</v>
      </c>
      <c r="S24" s="84">
        <v>1.7109506039825488</v>
      </c>
      <c r="T24" s="91">
        <v>62.419021391594491</v>
      </c>
      <c r="U24" s="84">
        <v>69.454253016161601</v>
      </c>
      <c r="V24" s="84">
        <v>100.08986725488104</v>
      </c>
      <c r="W24" s="84">
        <v>75.828462892693281</v>
      </c>
      <c r="X24" s="84">
        <v>1.6225867198290342</v>
      </c>
      <c r="Y24" s="84">
        <v>2.549779923652427</v>
      </c>
      <c r="Z24" s="84">
        <v>28.549284476436547</v>
      </c>
      <c r="AA24" s="84">
        <v>24.091462309996682</v>
      </c>
      <c r="AB24" s="84">
        <v>3.9658029456168831</v>
      </c>
      <c r="AC24" s="84">
        <v>25.178395246562456</v>
      </c>
      <c r="AD24" s="84">
        <v>0.51204093346852741</v>
      </c>
      <c r="AE24" s="84">
        <v>4.3184310728156658</v>
      </c>
      <c r="AF24" s="84">
        <v>42.404618838289196</v>
      </c>
      <c r="AG24" s="84">
        <v>201.98765775863154</v>
      </c>
      <c r="AH24" s="84">
        <v>79.19713688436417</v>
      </c>
      <c r="AI24" s="84">
        <v>10.863398079367162</v>
      </c>
      <c r="AJ24" s="84">
        <v>4.6381215731560763</v>
      </c>
      <c r="AK24" s="84">
        <v>227.24512151937466</v>
      </c>
      <c r="AL24" s="84">
        <v>51.930716396574795</v>
      </c>
      <c r="AM24" s="84">
        <v>0</v>
      </c>
      <c r="AN24" s="84">
        <v>0</v>
      </c>
      <c r="AO24" s="83">
        <v>1039.629078390913</v>
      </c>
      <c r="AP24" s="84">
        <v>1854.3055445404641</v>
      </c>
      <c r="AQ24" s="84">
        <v>0</v>
      </c>
      <c r="AR24" s="83">
        <v>1854.3055445404641</v>
      </c>
      <c r="AS24" s="83">
        <v>4545.4042648991117</v>
      </c>
      <c r="AT24" s="84">
        <v>0</v>
      </c>
      <c r="AU24" s="84">
        <v>0</v>
      </c>
      <c r="AV24" s="83">
        <v>0</v>
      </c>
      <c r="AW24" s="83">
        <v>6399.7098094395751</v>
      </c>
      <c r="AX24" s="82">
        <v>7439.3388878304886</v>
      </c>
    </row>
    <row r="25" spans="1:50" x14ac:dyDescent="0.2">
      <c r="A25" s="51" t="s">
        <v>52</v>
      </c>
      <c r="B25" s="52" t="s">
        <v>51</v>
      </c>
      <c r="C25" s="84">
        <v>0.23859687171145899</v>
      </c>
      <c r="D25" s="84">
        <v>0</v>
      </c>
      <c r="E25" s="84">
        <v>0.15627113490332875</v>
      </c>
      <c r="F25" s="84">
        <v>2.6251239433538687E-2</v>
      </c>
      <c r="G25" s="84">
        <v>6.6324387768722889E-2</v>
      </c>
      <c r="H25" s="84">
        <v>0</v>
      </c>
      <c r="I25" s="84">
        <v>7.057411987268021E-2</v>
      </c>
      <c r="J25" s="84">
        <v>1.4351837728217207E-3</v>
      </c>
      <c r="K25" s="84">
        <v>2.7951887543638021</v>
      </c>
      <c r="L25" s="84">
        <v>0</v>
      </c>
      <c r="M25" s="84">
        <v>0</v>
      </c>
      <c r="N25" s="84">
        <v>0</v>
      </c>
      <c r="O25" s="84">
        <v>0</v>
      </c>
      <c r="P25" s="84">
        <v>8.6867828285549079E-2</v>
      </c>
      <c r="Q25" s="84">
        <v>0.14025609382494925</v>
      </c>
      <c r="R25" s="84">
        <v>1.7348319422607177</v>
      </c>
      <c r="S25" s="84">
        <v>0.23094695176860094</v>
      </c>
      <c r="T25" s="91">
        <v>1.6077143971381038</v>
      </c>
      <c r="U25" s="84">
        <v>71.478092852873374</v>
      </c>
      <c r="V25" s="84">
        <v>4.5738415792141431</v>
      </c>
      <c r="W25" s="84">
        <v>5.8931296334489458</v>
      </c>
      <c r="X25" s="84">
        <v>257.31711159739075</v>
      </c>
      <c r="Y25" s="84">
        <v>20.456242640723687</v>
      </c>
      <c r="Z25" s="84">
        <v>44.705439770901606</v>
      </c>
      <c r="AA25" s="84">
        <v>74.836044848807163</v>
      </c>
      <c r="AB25" s="84">
        <v>1.2037475416458894</v>
      </c>
      <c r="AC25" s="84">
        <v>3.1390423662928062</v>
      </c>
      <c r="AD25" s="84">
        <v>0.25399137894603163</v>
      </c>
      <c r="AE25" s="84">
        <v>46.97159775912953</v>
      </c>
      <c r="AF25" s="84">
        <v>2.0245192774131828</v>
      </c>
      <c r="AG25" s="84">
        <v>34.849282114903438</v>
      </c>
      <c r="AH25" s="84">
        <v>5.170257778885837</v>
      </c>
      <c r="AI25" s="84">
        <v>3.2756567753923935</v>
      </c>
      <c r="AJ25" s="84">
        <v>1.1396573986853982</v>
      </c>
      <c r="AK25" s="84">
        <v>7.1073079631310216</v>
      </c>
      <c r="AL25" s="84">
        <v>2.8189752243562776</v>
      </c>
      <c r="AM25" s="84">
        <v>0</v>
      </c>
      <c r="AN25" s="84">
        <v>0</v>
      </c>
      <c r="AO25" s="83">
        <v>594.36919740724557</v>
      </c>
      <c r="AP25" s="84">
        <v>173.53581665822594</v>
      </c>
      <c r="AQ25" s="84">
        <v>70.807200558598524</v>
      </c>
      <c r="AR25" s="83">
        <v>244.34301721682445</v>
      </c>
      <c r="AS25" s="83">
        <v>138.94374756688356</v>
      </c>
      <c r="AT25" s="84">
        <v>0</v>
      </c>
      <c r="AU25" s="84">
        <v>451.59053781012403</v>
      </c>
      <c r="AV25" s="83">
        <v>451.59053781012403</v>
      </c>
      <c r="AW25" s="83">
        <v>834.87730259383204</v>
      </c>
      <c r="AX25" s="82">
        <v>1429.2465000010777</v>
      </c>
    </row>
    <row r="26" spans="1:50" x14ac:dyDescent="0.2">
      <c r="A26" s="51" t="s">
        <v>50</v>
      </c>
      <c r="B26" s="50" t="s">
        <v>49</v>
      </c>
      <c r="C26" s="84">
        <v>0.2017502268253473</v>
      </c>
      <c r="D26" s="84">
        <v>3.2837073605408572E-2</v>
      </c>
      <c r="E26" s="84">
        <v>6.6808299634565635</v>
      </c>
      <c r="F26" s="84">
        <v>0.2435367559191409</v>
      </c>
      <c r="G26" s="84">
        <v>1.3517351207712169</v>
      </c>
      <c r="H26" s="84">
        <v>0</v>
      </c>
      <c r="I26" s="84">
        <v>2.1736959182359152E-2</v>
      </c>
      <c r="J26" s="84">
        <v>0</v>
      </c>
      <c r="K26" s="84">
        <v>0.38975368467574156</v>
      </c>
      <c r="L26" s="84">
        <v>5.5198914429691437E-2</v>
      </c>
      <c r="M26" s="84">
        <v>0</v>
      </c>
      <c r="N26" s="84">
        <v>1.3456601668220604E-2</v>
      </c>
      <c r="O26" s="84">
        <v>1.5943332443123272E-2</v>
      </c>
      <c r="P26" s="84">
        <v>2.399605532010159E-3</v>
      </c>
      <c r="Q26" s="84">
        <v>1.0073942526982831</v>
      </c>
      <c r="R26" s="84">
        <v>0.33450875105973116</v>
      </c>
      <c r="S26" s="84">
        <v>0.11767140764088942</v>
      </c>
      <c r="T26" s="91">
        <v>2.7271180637285664</v>
      </c>
      <c r="U26" s="84">
        <v>27.960308321034063</v>
      </c>
      <c r="V26" s="84">
        <v>3.5051411822584626</v>
      </c>
      <c r="W26" s="84">
        <v>4.902155563022105</v>
      </c>
      <c r="X26" s="84">
        <v>7.7278761984413507</v>
      </c>
      <c r="Y26" s="84">
        <v>173.82341493725465</v>
      </c>
      <c r="Z26" s="84">
        <v>9.4379716334347101</v>
      </c>
      <c r="AA26" s="84">
        <v>16.806223759904881</v>
      </c>
      <c r="AB26" s="84">
        <v>1.7303734899885674</v>
      </c>
      <c r="AC26" s="84">
        <v>4.4680493828535672</v>
      </c>
      <c r="AD26" s="84">
        <v>0.33991226991575196</v>
      </c>
      <c r="AE26" s="84">
        <v>5.7860888701317936</v>
      </c>
      <c r="AF26" s="84">
        <v>1.7984552076567355</v>
      </c>
      <c r="AG26" s="84">
        <v>35.77527282517994</v>
      </c>
      <c r="AH26" s="84">
        <v>9.168623664341359</v>
      </c>
      <c r="AI26" s="84">
        <v>5.159768543245705</v>
      </c>
      <c r="AJ26" s="84">
        <v>3.0308016722463867E-2</v>
      </c>
      <c r="AK26" s="84">
        <v>101.41777740773685</v>
      </c>
      <c r="AL26" s="84">
        <v>5.8494830895465775</v>
      </c>
      <c r="AM26" s="84">
        <v>0</v>
      </c>
      <c r="AN26" s="84">
        <v>0</v>
      </c>
      <c r="AO26" s="83">
        <v>428.88307507630583</v>
      </c>
      <c r="AP26" s="84">
        <v>1523.2776878359205</v>
      </c>
      <c r="AQ26" s="84">
        <v>0</v>
      </c>
      <c r="AR26" s="83">
        <v>1523.2776878359205</v>
      </c>
      <c r="AS26" s="83">
        <v>565.23686569295194</v>
      </c>
      <c r="AT26" s="84">
        <v>0</v>
      </c>
      <c r="AU26" s="84">
        <v>0</v>
      </c>
      <c r="AV26" s="83">
        <v>0</v>
      </c>
      <c r="AW26" s="83">
        <v>2088.5145535288725</v>
      </c>
      <c r="AX26" s="82">
        <v>2517.3976286051784</v>
      </c>
    </row>
    <row r="27" spans="1:50" ht="29" x14ac:dyDescent="0.2">
      <c r="A27" s="51" t="s">
        <v>48</v>
      </c>
      <c r="B27" s="52" t="s">
        <v>47</v>
      </c>
      <c r="C27" s="84">
        <v>0.43675877343137848</v>
      </c>
      <c r="D27" s="84">
        <v>4.3236643453616427E-2</v>
      </c>
      <c r="E27" s="84">
        <v>1.6140199180722472</v>
      </c>
      <c r="F27" s="84">
        <v>3.2977554863636731E-2</v>
      </c>
      <c r="G27" s="84">
        <v>1.8604731992676611</v>
      </c>
      <c r="H27" s="84">
        <v>0</v>
      </c>
      <c r="I27" s="84">
        <v>8.461004099891252E-2</v>
      </c>
      <c r="J27" s="84">
        <v>9.3697218867392837E-2</v>
      </c>
      <c r="K27" s="84">
        <v>3.1447606348057033</v>
      </c>
      <c r="L27" s="84">
        <v>0</v>
      </c>
      <c r="M27" s="84">
        <v>0</v>
      </c>
      <c r="N27" s="84">
        <v>0</v>
      </c>
      <c r="O27" s="84">
        <v>6.7300006402128314E-3</v>
      </c>
      <c r="P27" s="84">
        <v>2.4926284483663966E-2</v>
      </c>
      <c r="Q27" s="84">
        <v>0.36752953185570431</v>
      </c>
      <c r="R27" s="84">
        <v>12.32508250709675</v>
      </c>
      <c r="S27" s="84">
        <v>0.5895609795379223</v>
      </c>
      <c r="T27" s="91">
        <v>29.556646165371244</v>
      </c>
      <c r="U27" s="84">
        <v>41.982990541555353</v>
      </c>
      <c r="V27" s="84">
        <v>8.9055785858176986</v>
      </c>
      <c r="W27" s="84">
        <v>9.2414879209518492</v>
      </c>
      <c r="X27" s="84">
        <v>2.9706488772731396</v>
      </c>
      <c r="Y27" s="84">
        <v>34.16592532243147</v>
      </c>
      <c r="Z27" s="84">
        <v>445.4100946565041</v>
      </c>
      <c r="AA27" s="84">
        <v>192.16478427300697</v>
      </c>
      <c r="AB27" s="84">
        <v>0.37021148434831147</v>
      </c>
      <c r="AC27" s="84">
        <v>9.4061137264557022</v>
      </c>
      <c r="AD27" s="84">
        <v>5.1131639544375581E-4</v>
      </c>
      <c r="AE27" s="84">
        <v>0.32720846033192269</v>
      </c>
      <c r="AF27" s="84">
        <v>33.915883362947582</v>
      </c>
      <c r="AG27" s="84">
        <v>0</v>
      </c>
      <c r="AH27" s="84">
        <v>2.0773594967133655</v>
      </c>
      <c r="AI27" s="84">
        <v>6.5862136226229273</v>
      </c>
      <c r="AJ27" s="84">
        <v>1.4471060459781624</v>
      </c>
      <c r="AK27" s="84">
        <v>251.32706023345582</v>
      </c>
      <c r="AL27" s="84">
        <v>1.5000233167764585</v>
      </c>
      <c r="AM27" s="84">
        <v>0</v>
      </c>
      <c r="AN27" s="84">
        <v>0</v>
      </c>
      <c r="AO27" s="83">
        <v>1091.9802106963123</v>
      </c>
      <c r="AP27" s="84">
        <v>298.98843495356584</v>
      </c>
      <c r="AQ27" s="84">
        <v>0</v>
      </c>
      <c r="AR27" s="83">
        <v>298.98843495356584</v>
      </c>
      <c r="AS27" s="83">
        <v>2922.3837581622156</v>
      </c>
      <c r="AT27" s="84">
        <v>140.70698745846374</v>
      </c>
      <c r="AU27" s="84">
        <v>-5.2400621990860703</v>
      </c>
      <c r="AV27" s="83">
        <v>135.46692525937766</v>
      </c>
      <c r="AW27" s="83">
        <v>3356.8391183751592</v>
      </c>
      <c r="AX27" s="82">
        <v>4448.8193290714717</v>
      </c>
    </row>
    <row r="28" spans="1:50" x14ac:dyDescent="0.2">
      <c r="A28" s="51" t="s">
        <v>46</v>
      </c>
      <c r="B28" s="52" t="s">
        <v>45</v>
      </c>
      <c r="C28" s="84">
        <v>152.20796188620841</v>
      </c>
      <c r="D28" s="84">
        <v>46.052188632364377</v>
      </c>
      <c r="E28" s="84">
        <v>196.73871533006363</v>
      </c>
      <c r="F28" s="84">
        <v>14.229549605467033</v>
      </c>
      <c r="G28" s="84">
        <v>15.614173291578002</v>
      </c>
      <c r="H28" s="84">
        <v>5.1013367631605595</v>
      </c>
      <c r="I28" s="84">
        <v>17.779087803689077</v>
      </c>
      <c r="J28" s="84">
        <v>8.7111988131573632</v>
      </c>
      <c r="K28" s="84">
        <v>81.807633814225312</v>
      </c>
      <c r="L28" s="84">
        <v>80.069330571616575</v>
      </c>
      <c r="M28" s="84">
        <v>0.46839581323826301</v>
      </c>
      <c r="N28" s="84">
        <v>5.4498680762671183</v>
      </c>
      <c r="O28" s="84">
        <v>1.4284199549474152</v>
      </c>
      <c r="P28" s="84">
        <v>1.675216271196605</v>
      </c>
      <c r="Q28" s="84">
        <v>17.120578570266989</v>
      </c>
      <c r="R28" s="84">
        <v>105.07114353134232</v>
      </c>
      <c r="S28" s="84">
        <v>24.878723048375416</v>
      </c>
      <c r="T28" s="91">
        <v>403.64258309631225</v>
      </c>
      <c r="U28" s="84">
        <v>477.14636960801289</v>
      </c>
      <c r="V28" s="84">
        <v>227.62943886846517</v>
      </c>
      <c r="W28" s="84">
        <v>106.03985200515453</v>
      </c>
      <c r="X28" s="84">
        <v>27.09265098370539</v>
      </c>
      <c r="Y28" s="84">
        <v>49.259965529653812</v>
      </c>
      <c r="Z28" s="84">
        <v>94.844483222415278</v>
      </c>
      <c r="AA28" s="84">
        <v>508.55731181181466</v>
      </c>
      <c r="AB28" s="84">
        <v>446.54847001759424</v>
      </c>
      <c r="AC28" s="84">
        <v>45.402005585328396</v>
      </c>
      <c r="AD28" s="84">
        <v>1.7919252235610263</v>
      </c>
      <c r="AE28" s="84">
        <v>23.779034817509753</v>
      </c>
      <c r="AF28" s="84">
        <v>41.566835928495458</v>
      </c>
      <c r="AG28" s="84">
        <v>205.45155120520332</v>
      </c>
      <c r="AH28" s="84">
        <v>31.192695010658507</v>
      </c>
      <c r="AI28" s="84">
        <v>78.374940159834694</v>
      </c>
      <c r="AJ28" s="84">
        <v>3.687532810626843</v>
      </c>
      <c r="AK28" s="84">
        <v>102.78521175861522</v>
      </c>
      <c r="AL28" s="84">
        <v>7.9761032432044008</v>
      </c>
      <c r="AM28" s="84">
        <v>0</v>
      </c>
      <c r="AN28" s="84">
        <v>0</v>
      </c>
      <c r="AO28" s="83">
        <v>3657.1724826633308</v>
      </c>
      <c r="AP28" s="84">
        <v>2030.9256350239693</v>
      </c>
      <c r="AQ28" s="84">
        <v>0</v>
      </c>
      <c r="AR28" s="83">
        <v>2030.9256350239693</v>
      </c>
      <c r="AS28" s="83">
        <v>744.46881490496116</v>
      </c>
      <c r="AT28" s="84">
        <v>0</v>
      </c>
      <c r="AU28" s="84">
        <v>0</v>
      </c>
      <c r="AV28" s="83">
        <v>0</v>
      </c>
      <c r="AW28" s="83">
        <v>2775.39444992893</v>
      </c>
      <c r="AX28" s="82">
        <v>6432.566932592259</v>
      </c>
    </row>
    <row r="29" spans="1:50" x14ac:dyDescent="0.2">
      <c r="A29" s="51" t="s">
        <v>44</v>
      </c>
      <c r="B29" s="50" t="s">
        <v>43</v>
      </c>
      <c r="C29" s="84">
        <v>23.670509171687442</v>
      </c>
      <c r="D29" s="84">
        <v>53.954561667210228</v>
      </c>
      <c r="E29" s="84">
        <v>86.800975751701117</v>
      </c>
      <c r="F29" s="84">
        <v>18.651978525330286</v>
      </c>
      <c r="G29" s="84">
        <v>11.739326656460426</v>
      </c>
      <c r="H29" s="84">
        <v>1.5630156123941203</v>
      </c>
      <c r="I29" s="84">
        <v>0.98208511648668062</v>
      </c>
      <c r="J29" s="84">
        <v>0</v>
      </c>
      <c r="K29" s="84">
        <v>15.949255993759611</v>
      </c>
      <c r="L29" s="84">
        <v>7.423217265562414</v>
      </c>
      <c r="M29" s="84">
        <v>0</v>
      </c>
      <c r="N29" s="84">
        <v>0.18613248230729953</v>
      </c>
      <c r="O29" s="84">
        <v>8.9436604203401493E-2</v>
      </c>
      <c r="P29" s="84">
        <v>3.1185475025221816</v>
      </c>
      <c r="Q29" s="84">
        <v>16.705573782636638</v>
      </c>
      <c r="R29" s="84">
        <v>34.434669661110028</v>
      </c>
      <c r="S29" s="84">
        <v>2.3186987158104899</v>
      </c>
      <c r="T29" s="91">
        <v>71.149668668222532</v>
      </c>
      <c r="U29" s="84">
        <v>934.29856259554606</v>
      </c>
      <c r="V29" s="84">
        <v>256.27517163994435</v>
      </c>
      <c r="W29" s="84">
        <v>382.66756213159806</v>
      </c>
      <c r="X29" s="84">
        <v>31.587017409714619</v>
      </c>
      <c r="Y29" s="84">
        <v>63.234737051499529</v>
      </c>
      <c r="Z29" s="84">
        <v>95.304095865848964</v>
      </c>
      <c r="AA29" s="84">
        <v>106.57002269355971</v>
      </c>
      <c r="AB29" s="84">
        <v>90.389766491197761</v>
      </c>
      <c r="AC29" s="84">
        <v>95.513023354055122</v>
      </c>
      <c r="AD29" s="84">
        <v>1.3212486546773921</v>
      </c>
      <c r="AE29" s="84">
        <v>38.074386396059779</v>
      </c>
      <c r="AF29" s="84">
        <v>71.936555282965131</v>
      </c>
      <c r="AG29" s="84">
        <v>37.890855797259633</v>
      </c>
      <c r="AH29" s="84">
        <v>38.767652662878362</v>
      </c>
      <c r="AI29" s="84">
        <v>47.326610185113068</v>
      </c>
      <c r="AJ29" s="84">
        <v>36.325470078595799</v>
      </c>
      <c r="AK29" s="84">
        <v>152.0460458057851</v>
      </c>
      <c r="AL29" s="84">
        <v>61.41083635378962</v>
      </c>
      <c r="AM29" s="84">
        <v>0</v>
      </c>
      <c r="AN29" s="84">
        <v>0</v>
      </c>
      <c r="AO29" s="83">
        <v>2889.6772736274934</v>
      </c>
      <c r="AP29" s="84">
        <v>7315.5111122204135</v>
      </c>
      <c r="AQ29" s="84">
        <v>3.9897849956759681</v>
      </c>
      <c r="AR29" s="83">
        <v>7319.5008972160895</v>
      </c>
      <c r="AS29" s="83">
        <v>4.8058420000000002</v>
      </c>
      <c r="AT29" s="84">
        <v>0</v>
      </c>
      <c r="AU29" s="84">
        <v>0</v>
      </c>
      <c r="AV29" s="83">
        <v>0</v>
      </c>
      <c r="AW29" s="83">
        <v>7324.3067392160892</v>
      </c>
      <c r="AX29" s="82">
        <v>10213.984012843583</v>
      </c>
    </row>
    <row r="30" spans="1:50" ht="57" x14ac:dyDescent="0.2">
      <c r="A30" s="51" t="s">
        <v>42</v>
      </c>
      <c r="B30" s="50" t="s">
        <v>41</v>
      </c>
      <c r="C30" s="84">
        <v>1.043495924258774</v>
      </c>
      <c r="D30" s="84">
        <v>4.6716593639862882</v>
      </c>
      <c r="E30" s="84">
        <v>12.86496832060172</v>
      </c>
      <c r="F30" s="84">
        <v>0.45048399614578488</v>
      </c>
      <c r="G30" s="84">
        <v>0.5021321822474063</v>
      </c>
      <c r="H30" s="84">
        <v>0</v>
      </c>
      <c r="I30" s="84">
        <v>8.226096655106413E-2</v>
      </c>
      <c r="J30" s="84">
        <v>0.10893615097133627</v>
      </c>
      <c r="K30" s="84">
        <v>42.901873961837225</v>
      </c>
      <c r="L30" s="84">
        <v>0.17156997284363693</v>
      </c>
      <c r="M30" s="84">
        <v>0</v>
      </c>
      <c r="N30" s="84">
        <v>2.0735417158379517</v>
      </c>
      <c r="O30" s="84">
        <v>1.1720594527564267E-2</v>
      </c>
      <c r="P30" s="84">
        <v>2.4704228976481595E-2</v>
      </c>
      <c r="Q30" s="84">
        <v>6.6508456577154744</v>
      </c>
      <c r="R30" s="84">
        <v>160.73507859796385</v>
      </c>
      <c r="S30" s="84">
        <v>3.3924522341373908</v>
      </c>
      <c r="T30" s="91">
        <v>129.84602028365069</v>
      </c>
      <c r="U30" s="84">
        <v>54.212097195129154</v>
      </c>
      <c r="V30" s="84">
        <v>59.605723637382596</v>
      </c>
      <c r="W30" s="84">
        <v>11.967834629303514</v>
      </c>
      <c r="X30" s="84">
        <v>4.3260213987417533</v>
      </c>
      <c r="Y30" s="84">
        <v>4.0548896857133379</v>
      </c>
      <c r="Z30" s="84">
        <v>77.075525013274543</v>
      </c>
      <c r="AA30" s="84">
        <v>121.41661164760855</v>
      </c>
      <c r="AB30" s="84">
        <v>37.398202387513386</v>
      </c>
      <c r="AC30" s="84">
        <v>117.70995099307297</v>
      </c>
      <c r="AD30" s="84">
        <v>6.3689935830164066E-2</v>
      </c>
      <c r="AE30" s="84">
        <v>2.3376009077127611</v>
      </c>
      <c r="AF30" s="84">
        <v>2.3385152006607806</v>
      </c>
      <c r="AG30" s="84">
        <v>1.8730843981549079</v>
      </c>
      <c r="AH30" s="84">
        <v>25.521703698286281</v>
      </c>
      <c r="AI30" s="84">
        <v>24.875780148439009</v>
      </c>
      <c r="AJ30" s="84">
        <v>1.0554431299602964</v>
      </c>
      <c r="AK30" s="84">
        <v>53.885680213743143</v>
      </c>
      <c r="AL30" s="84">
        <v>3.1438699085043047</v>
      </c>
      <c r="AM30" s="84">
        <v>0</v>
      </c>
      <c r="AN30" s="84">
        <v>0</v>
      </c>
      <c r="AO30" s="83">
        <v>968.39396828128417</v>
      </c>
      <c r="AP30" s="84">
        <v>459.18903549808107</v>
      </c>
      <c r="AQ30" s="84">
        <v>0</v>
      </c>
      <c r="AR30" s="83">
        <v>459.18903549808107</v>
      </c>
      <c r="AS30" s="83">
        <v>317.60147817512598</v>
      </c>
      <c r="AT30" s="84">
        <v>0.15705214237672224</v>
      </c>
      <c r="AU30" s="84">
        <v>68.123527014160246</v>
      </c>
      <c r="AV30" s="83">
        <v>68.280579156536973</v>
      </c>
      <c r="AW30" s="83">
        <v>845.07109282974398</v>
      </c>
      <c r="AX30" s="82">
        <v>1813.465061111028</v>
      </c>
    </row>
    <row r="31" spans="1:50" x14ac:dyDescent="0.2">
      <c r="A31" s="51" t="s">
        <v>40</v>
      </c>
      <c r="B31" s="50" t="s">
        <v>39</v>
      </c>
      <c r="C31" s="84">
        <v>0</v>
      </c>
      <c r="D31" s="84">
        <v>0</v>
      </c>
      <c r="E31" s="84">
        <v>0</v>
      </c>
      <c r="F31" s="84">
        <v>0</v>
      </c>
      <c r="G31" s="84">
        <v>0</v>
      </c>
      <c r="H31" s="84">
        <v>0</v>
      </c>
      <c r="I31" s="84">
        <v>5.3956000386981798E-2</v>
      </c>
      <c r="J31" s="84">
        <v>0</v>
      </c>
      <c r="K31" s="84">
        <v>0</v>
      </c>
      <c r="L31" s="84">
        <v>0</v>
      </c>
      <c r="M31" s="84">
        <v>0</v>
      </c>
      <c r="N31" s="84">
        <v>0</v>
      </c>
      <c r="O31" s="84">
        <v>0</v>
      </c>
      <c r="P31" s="84">
        <v>0</v>
      </c>
      <c r="Q31" s="84">
        <v>0</v>
      </c>
      <c r="R31" s="84">
        <v>3.8114714153359079</v>
      </c>
      <c r="S31" s="84">
        <v>0</v>
      </c>
      <c r="T31" s="91">
        <v>0.10619864655491809</v>
      </c>
      <c r="U31" s="84">
        <v>0.17830472078004281</v>
      </c>
      <c r="V31" s="84">
        <v>7.6462883343467902E-2</v>
      </c>
      <c r="W31" s="84">
        <v>0</v>
      </c>
      <c r="X31" s="84">
        <v>0</v>
      </c>
      <c r="Y31" s="84">
        <v>0</v>
      </c>
      <c r="Z31" s="84">
        <v>0</v>
      </c>
      <c r="AA31" s="84">
        <v>8.1346463447201506E-2</v>
      </c>
      <c r="AB31" s="84">
        <v>0</v>
      </c>
      <c r="AC31" s="84">
        <v>0</v>
      </c>
      <c r="AD31" s="84">
        <v>14.509398253275531</v>
      </c>
      <c r="AE31" s="84">
        <v>0.80526024432364096</v>
      </c>
      <c r="AF31" s="84">
        <v>0</v>
      </c>
      <c r="AG31" s="84">
        <v>0</v>
      </c>
      <c r="AH31" s="84">
        <v>2.395476051547004E-2</v>
      </c>
      <c r="AI31" s="84">
        <v>0.26558273181874031</v>
      </c>
      <c r="AJ31" s="84">
        <v>0</v>
      </c>
      <c r="AK31" s="84">
        <v>0</v>
      </c>
      <c r="AL31" s="84">
        <v>0.1175157826966169</v>
      </c>
      <c r="AM31" s="84">
        <v>0</v>
      </c>
      <c r="AN31" s="84">
        <v>0</v>
      </c>
      <c r="AO31" s="83">
        <v>20.02945190247852</v>
      </c>
      <c r="AP31" s="84">
        <v>44.662296513074203</v>
      </c>
      <c r="AQ31" s="84">
        <v>18.720342713678065</v>
      </c>
      <c r="AR31" s="83">
        <v>63.382639226752268</v>
      </c>
      <c r="AS31" s="83">
        <v>4.402695706146865</v>
      </c>
      <c r="AT31" s="84">
        <v>214.77744185625335</v>
      </c>
      <c r="AU31" s="84">
        <v>0.34686977316965628</v>
      </c>
      <c r="AV31" s="83">
        <v>215.124311629423</v>
      </c>
      <c r="AW31" s="83">
        <v>282.90964656232211</v>
      </c>
      <c r="AX31" s="82">
        <v>302.93909846480062</v>
      </c>
    </row>
    <row r="32" spans="1:50" ht="43" x14ac:dyDescent="0.2">
      <c r="A32" s="51" t="s">
        <v>38</v>
      </c>
      <c r="B32" s="52" t="s">
        <v>37</v>
      </c>
      <c r="C32" s="84">
        <v>14.488782406476759</v>
      </c>
      <c r="D32" s="84">
        <v>0</v>
      </c>
      <c r="E32" s="84">
        <v>69.374163992023554</v>
      </c>
      <c r="F32" s="84">
        <v>0.51628279919022524</v>
      </c>
      <c r="G32" s="84">
        <v>0.73893090754076773</v>
      </c>
      <c r="H32" s="84">
        <v>0</v>
      </c>
      <c r="I32" s="84">
        <v>2.084315729057074</v>
      </c>
      <c r="J32" s="84">
        <v>6.9352839344537234</v>
      </c>
      <c r="K32" s="84">
        <v>3.0784557604479006</v>
      </c>
      <c r="L32" s="84">
        <v>9.8132618547215299E-3</v>
      </c>
      <c r="M32" s="84">
        <v>0</v>
      </c>
      <c r="N32" s="84">
        <v>0</v>
      </c>
      <c r="O32" s="84">
        <v>0</v>
      </c>
      <c r="P32" s="84">
        <v>3.4460256326500502E-2</v>
      </c>
      <c r="Q32" s="84">
        <v>0.47782224811254231</v>
      </c>
      <c r="R32" s="84">
        <v>0.83176055665569104</v>
      </c>
      <c r="S32" s="84">
        <v>1.3128521239533555</v>
      </c>
      <c r="T32" s="91">
        <v>13.109156600770149</v>
      </c>
      <c r="U32" s="84">
        <v>345.78143088825243</v>
      </c>
      <c r="V32" s="84">
        <v>6.266277760085984</v>
      </c>
      <c r="W32" s="84">
        <v>23.531169735412078</v>
      </c>
      <c r="X32" s="84">
        <v>16.887727552904202</v>
      </c>
      <c r="Y32" s="84">
        <v>3.3899002432657825</v>
      </c>
      <c r="Z32" s="84">
        <v>15.526706517031228</v>
      </c>
      <c r="AA32" s="84">
        <v>105.56038001063892</v>
      </c>
      <c r="AB32" s="84">
        <v>0.7960434534256472</v>
      </c>
      <c r="AC32" s="84">
        <v>13.835768459997041</v>
      </c>
      <c r="AD32" s="84">
        <v>9.9285393604037223E-2</v>
      </c>
      <c r="AE32" s="84">
        <v>62.095888043089658</v>
      </c>
      <c r="AF32" s="84">
        <v>0.68935530104876852</v>
      </c>
      <c r="AG32" s="84">
        <v>76.11227365584152</v>
      </c>
      <c r="AH32" s="84">
        <v>21.007273254452119</v>
      </c>
      <c r="AI32" s="84">
        <v>8.0321860657777044</v>
      </c>
      <c r="AJ32" s="84">
        <v>2.026593646565547</v>
      </c>
      <c r="AK32" s="84">
        <v>9.154494643554921</v>
      </c>
      <c r="AL32" s="84">
        <v>2.304204174868568</v>
      </c>
      <c r="AM32" s="84">
        <v>0</v>
      </c>
      <c r="AN32" s="84">
        <v>0</v>
      </c>
      <c r="AO32" s="83">
        <v>826.08903937667912</v>
      </c>
      <c r="AP32" s="84">
        <v>67.749149532038842</v>
      </c>
      <c r="AQ32" s="84">
        <v>0</v>
      </c>
      <c r="AR32" s="83">
        <v>67.749149532038842</v>
      </c>
      <c r="AS32" s="83">
        <v>7.9565705366738976E-3</v>
      </c>
      <c r="AT32" s="84">
        <v>0</v>
      </c>
      <c r="AU32" s="84">
        <v>0</v>
      </c>
      <c r="AV32" s="83">
        <v>0</v>
      </c>
      <c r="AW32" s="83">
        <v>67.75710610257552</v>
      </c>
      <c r="AX32" s="82">
        <v>893.84614547925446</v>
      </c>
    </row>
    <row r="33" spans="1:50" x14ac:dyDescent="0.2">
      <c r="A33" s="51" t="s">
        <v>36</v>
      </c>
      <c r="B33" s="52" t="s">
        <v>35</v>
      </c>
      <c r="C33" s="84">
        <v>42.767246258889799</v>
      </c>
      <c r="D33" s="84">
        <v>27.906880449246938</v>
      </c>
      <c r="E33" s="84">
        <v>43.788368655683811</v>
      </c>
      <c r="F33" s="84">
        <v>0.53539045655117357</v>
      </c>
      <c r="G33" s="84">
        <v>17.935771388668844</v>
      </c>
      <c r="H33" s="84">
        <v>0</v>
      </c>
      <c r="I33" s="84">
        <v>1.182535917122808</v>
      </c>
      <c r="J33" s="84">
        <v>0.60111862725443299</v>
      </c>
      <c r="K33" s="84">
        <v>31.942716079849674</v>
      </c>
      <c r="L33" s="84">
        <v>0.51442874408197559</v>
      </c>
      <c r="M33" s="84">
        <v>0</v>
      </c>
      <c r="N33" s="84">
        <v>4.0011845269681537E-3</v>
      </c>
      <c r="O33" s="84">
        <v>0.14968255723331447</v>
      </c>
      <c r="P33" s="84">
        <v>1.0802845632490961</v>
      </c>
      <c r="Q33" s="84">
        <v>0.42989664420062013</v>
      </c>
      <c r="R33" s="84">
        <v>7.7275628576951005</v>
      </c>
      <c r="S33" s="84">
        <v>2.6576623319959602</v>
      </c>
      <c r="T33" s="91">
        <v>193.57200924875374</v>
      </c>
      <c r="U33" s="84">
        <v>203.40220394236155</v>
      </c>
      <c r="V33" s="84">
        <v>126.50529910469949</v>
      </c>
      <c r="W33" s="84">
        <v>97.621413035341433</v>
      </c>
      <c r="X33" s="84">
        <v>85.895907456263913</v>
      </c>
      <c r="Y33" s="84">
        <v>2.601619541919201</v>
      </c>
      <c r="Z33" s="84">
        <v>82.188322518050356</v>
      </c>
      <c r="AA33" s="84">
        <v>184.63747405673197</v>
      </c>
      <c r="AB33" s="84">
        <v>19.969851145844419</v>
      </c>
      <c r="AC33" s="84">
        <v>24.955522339995621</v>
      </c>
      <c r="AD33" s="84">
        <v>0.38587594170425349</v>
      </c>
      <c r="AE33" s="84">
        <v>3.9395692359470447</v>
      </c>
      <c r="AF33" s="84">
        <v>208.65113321955039</v>
      </c>
      <c r="AG33" s="84">
        <v>90.833839157890907</v>
      </c>
      <c r="AH33" s="84">
        <v>11.274895601571689</v>
      </c>
      <c r="AI33" s="84">
        <v>24.812385539494542</v>
      </c>
      <c r="AJ33" s="84">
        <v>11.507412882361548</v>
      </c>
      <c r="AK33" s="84">
        <v>22.894615287511265</v>
      </c>
      <c r="AL33" s="84">
        <v>1.8842466142062315</v>
      </c>
      <c r="AM33" s="84">
        <v>0</v>
      </c>
      <c r="AN33" s="84">
        <v>0</v>
      </c>
      <c r="AO33" s="83">
        <v>1576.7571425864498</v>
      </c>
      <c r="AP33" s="84">
        <v>506.33904211570706</v>
      </c>
      <c r="AQ33" s="84">
        <v>0</v>
      </c>
      <c r="AR33" s="83">
        <v>506.33904211570706</v>
      </c>
      <c r="AS33" s="83">
        <v>295.86915331531173</v>
      </c>
      <c r="AT33" s="84">
        <v>0</v>
      </c>
      <c r="AU33" s="84">
        <v>0</v>
      </c>
      <c r="AV33" s="83">
        <v>0</v>
      </c>
      <c r="AW33" s="83">
        <v>802.20819543101891</v>
      </c>
      <c r="AX33" s="82">
        <v>2378.9653380174686</v>
      </c>
    </row>
    <row r="34" spans="1:50" ht="29" x14ac:dyDescent="0.2">
      <c r="A34" s="51">
        <v>84</v>
      </c>
      <c r="B34" s="50" t="s">
        <v>34</v>
      </c>
      <c r="C34" s="84">
        <v>5.5037701587053196E-3</v>
      </c>
      <c r="D34" s="84">
        <v>0</v>
      </c>
      <c r="E34" s="84">
        <v>0</v>
      </c>
      <c r="F34" s="84">
        <v>0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0.54067726199897848</v>
      </c>
      <c r="S34" s="84">
        <v>3.1774401981559293E-2</v>
      </c>
      <c r="T34" s="91">
        <v>4.2427425690546118E-2</v>
      </c>
      <c r="U34" s="84">
        <v>1.2805828323637207E-2</v>
      </c>
      <c r="V34" s="84">
        <v>1.5455977986255072E-2</v>
      </c>
      <c r="W34" s="84">
        <v>0</v>
      </c>
      <c r="X34" s="84">
        <v>0</v>
      </c>
      <c r="Y34" s="84">
        <v>0</v>
      </c>
      <c r="Z34" s="84">
        <v>0.38319045553593506</v>
      </c>
      <c r="AA34" s="84">
        <v>4.1438995106903506E-2</v>
      </c>
      <c r="AB34" s="84">
        <v>0</v>
      </c>
      <c r="AC34" s="84">
        <v>0</v>
      </c>
      <c r="AD34" s="84">
        <v>2.9400002050612749E-4</v>
      </c>
      <c r="AE34" s="84">
        <v>0.14020091059112244</v>
      </c>
      <c r="AF34" s="84">
        <v>1.5781167195161379E-2</v>
      </c>
      <c r="AG34" s="84">
        <v>5.2530258399999994</v>
      </c>
      <c r="AH34" s="84">
        <v>4.8247984166951141E-2</v>
      </c>
      <c r="AI34" s="84">
        <v>6.1538668468707458</v>
      </c>
      <c r="AJ34" s="84">
        <v>0</v>
      </c>
      <c r="AK34" s="84">
        <v>1.5000001046230993E-3</v>
      </c>
      <c r="AL34" s="84">
        <v>2.8278974682909162E-2</v>
      </c>
      <c r="AM34" s="84">
        <v>0</v>
      </c>
      <c r="AN34" s="84">
        <v>0</v>
      </c>
      <c r="AO34" s="83">
        <v>12.714469840414539</v>
      </c>
      <c r="AP34" s="84">
        <v>1426.256430159586</v>
      </c>
      <c r="AQ34" s="84">
        <v>6453.6714103581726</v>
      </c>
      <c r="AR34" s="83">
        <v>7879.9278405177583</v>
      </c>
      <c r="AS34" s="83">
        <v>0</v>
      </c>
      <c r="AT34" s="84">
        <v>0</v>
      </c>
      <c r="AU34" s="84">
        <v>0</v>
      </c>
      <c r="AV34" s="83">
        <v>0</v>
      </c>
      <c r="AW34" s="83">
        <v>7879.9278405177583</v>
      </c>
      <c r="AX34" s="82">
        <v>7892.6423103581728</v>
      </c>
    </row>
    <row r="35" spans="1:50" x14ac:dyDescent="0.2">
      <c r="A35" s="51">
        <v>85</v>
      </c>
      <c r="B35" s="50" t="s">
        <v>33</v>
      </c>
      <c r="C35" s="84">
        <v>1.7037856734598279E-2</v>
      </c>
      <c r="D35" s="84">
        <v>0</v>
      </c>
      <c r="E35" s="84">
        <v>1.0323924256447365E-2</v>
      </c>
      <c r="F35" s="84">
        <v>0</v>
      </c>
      <c r="G35" s="84">
        <v>0</v>
      </c>
      <c r="H35" s="84">
        <v>0</v>
      </c>
      <c r="I35" s="84">
        <v>0</v>
      </c>
      <c r="J35" s="84">
        <v>0</v>
      </c>
      <c r="K35" s="84">
        <v>2.2325628566873164</v>
      </c>
      <c r="L35" s="84">
        <v>0</v>
      </c>
      <c r="M35" s="84">
        <v>0</v>
      </c>
      <c r="N35" s="84">
        <v>0</v>
      </c>
      <c r="O35" s="84">
        <v>0</v>
      </c>
      <c r="P35" s="84">
        <v>3.4454781039494502E-2</v>
      </c>
      <c r="Q35" s="84">
        <v>0.14634345295012521</v>
      </c>
      <c r="R35" s="84">
        <v>1.4268251369040388E-2</v>
      </c>
      <c r="S35" s="84">
        <v>3.8238138611881626E-3</v>
      </c>
      <c r="T35" s="91">
        <v>0.10322217779778087</v>
      </c>
      <c r="U35" s="84">
        <v>2.2359190724101312</v>
      </c>
      <c r="V35" s="84">
        <v>1.3687536862568104</v>
      </c>
      <c r="W35" s="84">
        <v>0.45049733924943963</v>
      </c>
      <c r="X35" s="84">
        <v>0.38080262438604273</v>
      </c>
      <c r="Y35" s="84">
        <v>0.79999068666105466</v>
      </c>
      <c r="Z35" s="84">
        <v>6.7377164351200749</v>
      </c>
      <c r="AA35" s="84">
        <v>12.687096901431685</v>
      </c>
      <c r="AB35" s="84">
        <v>2.7512024530661112E-2</v>
      </c>
      <c r="AC35" s="84">
        <v>5.8819172189951514E-3</v>
      </c>
      <c r="AD35" s="84">
        <v>2.8222860000000006E-2</v>
      </c>
      <c r="AE35" s="84">
        <v>0.51668744407536615</v>
      </c>
      <c r="AF35" s="84">
        <v>3.9978096187916666E-2</v>
      </c>
      <c r="AG35" s="84">
        <v>9.8620535500000006</v>
      </c>
      <c r="AH35" s="84">
        <v>7.7344556202184318</v>
      </c>
      <c r="AI35" s="84">
        <v>0.24636473480700666</v>
      </c>
      <c r="AJ35" s="84">
        <v>6.623086197858763</v>
      </c>
      <c r="AK35" s="84">
        <v>94.197458373347388</v>
      </c>
      <c r="AL35" s="84">
        <v>4.0403584322339938</v>
      </c>
      <c r="AM35" s="84">
        <v>0</v>
      </c>
      <c r="AN35" s="84">
        <v>0</v>
      </c>
      <c r="AO35" s="83">
        <v>150.54487311068976</v>
      </c>
      <c r="AP35" s="84">
        <v>2635.0734250742248</v>
      </c>
      <c r="AQ35" s="84">
        <v>2875.084759268962</v>
      </c>
      <c r="AR35" s="83">
        <v>5510.1581843431868</v>
      </c>
      <c r="AS35" s="83">
        <v>52.843624802035514</v>
      </c>
      <c r="AT35" s="84">
        <v>0</v>
      </c>
      <c r="AU35" s="84">
        <v>0</v>
      </c>
      <c r="AV35" s="83">
        <v>0</v>
      </c>
      <c r="AW35" s="83">
        <v>5563.0018091452221</v>
      </c>
      <c r="AX35" s="82">
        <v>5713.5466822559119</v>
      </c>
    </row>
    <row r="36" spans="1:50" x14ac:dyDescent="0.2">
      <c r="A36" s="51">
        <v>86</v>
      </c>
      <c r="B36" s="50" t="s">
        <v>32</v>
      </c>
      <c r="C36" s="84">
        <v>0</v>
      </c>
      <c r="D36" s="84">
        <v>0</v>
      </c>
      <c r="E36" s="84">
        <v>6.1158525882952378E-3</v>
      </c>
      <c r="F36" s="84">
        <v>0</v>
      </c>
      <c r="G36" s="84">
        <v>0</v>
      </c>
      <c r="H36" s="84">
        <v>0</v>
      </c>
      <c r="I36" s="84">
        <v>0</v>
      </c>
      <c r="J36" s="84">
        <v>0</v>
      </c>
      <c r="K36" s="84">
        <v>8.1171172927657356</v>
      </c>
      <c r="L36" s="84">
        <v>0</v>
      </c>
      <c r="M36" s="84">
        <v>0</v>
      </c>
      <c r="N36" s="84">
        <v>0</v>
      </c>
      <c r="O36" s="84">
        <v>0</v>
      </c>
      <c r="P36" s="84">
        <v>0.22043185467809359</v>
      </c>
      <c r="Q36" s="84">
        <v>1.2630345187294128E-2</v>
      </c>
      <c r="R36" s="84">
        <v>2.5139953995058268E-2</v>
      </c>
      <c r="S36" s="84">
        <v>6.9538082472450066E-2</v>
      </c>
      <c r="T36" s="91">
        <v>0</v>
      </c>
      <c r="U36" s="84">
        <v>0</v>
      </c>
      <c r="V36" s="84">
        <v>0</v>
      </c>
      <c r="W36" s="84">
        <v>0</v>
      </c>
      <c r="X36" s="84">
        <v>2.1460229977993892E-2</v>
      </c>
      <c r="Y36" s="84">
        <v>0.12393967212336283</v>
      </c>
      <c r="Z36" s="84">
        <v>0.30750544098769106</v>
      </c>
      <c r="AA36" s="84">
        <v>2.5055171895503093E-4</v>
      </c>
      <c r="AB36" s="84">
        <v>0.21524870077154018</v>
      </c>
      <c r="AC36" s="84">
        <v>3.8312288079306511</v>
      </c>
      <c r="AD36" s="84">
        <v>8.1982357562468675E-2</v>
      </c>
      <c r="AE36" s="84">
        <v>0</v>
      </c>
      <c r="AF36" s="84">
        <v>2.3978292045032821E-3</v>
      </c>
      <c r="AG36" s="84">
        <v>30.810508029999998</v>
      </c>
      <c r="AH36" s="84">
        <v>20.695249058267908</v>
      </c>
      <c r="AI36" s="84">
        <v>230.70476731489657</v>
      </c>
      <c r="AJ36" s="84">
        <v>4.0255092145672347</v>
      </c>
      <c r="AK36" s="84">
        <v>0.33426096816489137</v>
      </c>
      <c r="AL36" s="84">
        <v>0.23758587394564062</v>
      </c>
      <c r="AM36" s="84">
        <v>0</v>
      </c>
      <c r="AN36" s="84">
        <v>0</v>
      </c>
      <c r="AO36" s="83">
        <v>299.84286743180633</v>
      </c>
      <c r="AP36" s="84">
        <v>1929.0448864911705</v>
      </c>
      <c r="AQ36" s="84">
        <v>2034.5121280554131</v>
      </c>
      <c r="AR36" s="83">
        <v>3963.5570145465836</v>
      </c>
      <c r="AS36" s="83">
        <v>5.225428835415971</v>
      </c>
      <c r="AT36" s="84">
        <v>0</v>
      </c>
      <c r="AU36" s="84">
        <v>0</v>
      </c>
      <c r="AV36" s="83">
        <v>0</v>
      </c>
      <c r="AW36" s="83">
        <v>3968.7824433819997</v>
      </c>
      <c r="AX36" s="82">
        <v>4268.6253108138062</v>
      </c>
    </row>
    <row r="37" spans="1:50" x14ac:dyDescent="0.2">
      <c r="A37" s="51" t="s">
        <v>31</v>
      </c>
      <c r="B37" s="52" t="s">
        <v>30</v>
      </c>
      <c r="C37" s="84">
        <v>0</v>
      </c>
      <c r="D37" s="84">
        <v>0</v>
      </c>
      <c r="E37" s="84">
        <v>0</v>
      </c>
      <c r="F37" s="84">
        <v>0</v>
      </c>
      <c r="G37" s="84">
        <v>0</v>
      </c>
      <c r="H37" s="84">
        <v>0</v>
      </c>
      <c r="I37" s="84">
        <v>0</v>
      </c>
      <c r="J37" s="84">
        <v>0</v>
      </c>
      <c r="K37" s="84">
        <v>0</v>
      </c>
      <c r="L37" s="84">
        <v>0</v>
      </c>
      <c r="M37" s="84">
        <v>0</v>
      </c>
      <c r="N37" s="84">
        <v>0</v>
      </c>
      <c r="O37" s="84">
        <v>0</v>
      </c>
      <c r="P37" s="84">
        <v>0</v>
      </c>
      <c r="Q37" s="84">
        <v>0</v>
      </c>
      <c r="R37" s="84">
        <v>0</v>
      </c>
      <c r="S37" s="84">
        <v>0</v>
      </c>
      <c r="T37" s="91">
        <v>0</v>
      </c>
      <c r="U37" s="84">
        <v>0</v>
      </c>
      <c r="V37" s="84">
        <v>0</v>
      </c>
      <c r="W37" s="84">
        <v>0</v>
      </c>
      <c r="X37" s="84">
        <v>0</v>
      </c>
      <c r="Y37" s="84">
        <v>0</v>
      </c>
      <c r="Z37" s="84">
        <v>0</v>
      </c>
      <c r="AA37" s="84">
        <v>0</v>
      </c>
      <c r="AB37" s="84">
        <v>0</v>
      </c>
      <c r="AC37" s="84">
        <v>0</v>
      </c>
      <c r="AD37" s="84">
        <v>0</v>
      </c>
      <c r="AE37" s="84">
        <v>0</v>
      </c>
      <c r="AF37" s="84">
        <v>0</v>
      </c>
      <c r="AG37" s="84">
        <v>0</v>
      </c>
      <c r="AH37" s="84">
        <v>0</v>
      </c>
      <c r="AI37" s="84">
        <v>0</v>
      </c>
      <c r="AJ37" s="84">
        <v>0</v>
      </c>
      <c r="AK37" s="84">
        <v>0</v>
      </c>
      <c r="AL37" s="84">
        <v>0</v>
      </c>
      <c r="AM37" s="84">
        <v>0</v>
      </c>
      <c r="AN37" s="84">
        <v>0</v>
      </c>
      <c r="AO37" s="83">
        <v>0</v>
      </c>
      <c r="AP37" s="84">
        <v>373.44862571379093</v>
      </c>
      <c r="AQ37" s="84">
        <v>5.6732503644901433</v>
      </c>
      <c r="AR37" s="83">
        <v>379.12187607828105</v>
      </c>
      <c r="AS37" s="83">
        <v>0</v>
      </c>
      <c r="AT37" s="84">
        <v>0</v>
      </c>
      <c r="AU37" s="84">
        <v>0</v>
      </c>
      <c r="AV37" s="83">
        <v>0</v>
      </c>
      <c r="AW37" s="83">
        <v>379.12187607828105</v>
      </c>
      <c r="AX37" s="82">
        <v>379.12187607828105</v>
      </c>
    </row>
    <row r="38" spans="1:50" x14ac:dyDescent="0.2">
      <c r="A38" s="51" t="s">
        <v>29</v>
      </c>
      <c r="B38" s="52" t="s">
        <v>28</v>
      </c>
      <c r="C38" s="84">
        <v>0</v>
      </c>
      <c r="D38" s="84">
        <v>0</v>
      </c>
      <c r="E38" s="84">
        <v>0</v>
      </c>
      <c r="F38" s="84">
        <v>0</v>
      </c>
      <c r="G38" s="84">
        <v>0</v>
      </c>
      <c r="H38" s="84">
        <v>0</v>
      </c>
      <c r="I38" s="84">
        <v>0</v>
      </c>
      <c r="J38" s="84">
        <v>0</v>
      </c>
      <c r="K38" s="84">
        <v>1.9153351730062804</v>
      </c>
      <c r="L38" s="84">
        <v>0</v>
      </c>
      <c r="M38" s="84">
        <v>0</v>
      </c>
      <c r="N38" s="84">
        <v>0</v>
      </c>
      <c r="O38" s="84">
        <v>0</v>
      </c>
      <c r="P38" s="84">
        <v>0</v>
      </c>
      <c r="Q38" s="84">
        <v>0</v>
      </c>
      <c r="R38" s="84">
        <v>0</v>
      </c>
      <c r="S38" s="84">
        <v>2.6227110588156349E-3</v>
      </c>
      <c r="T38" s="91">
        <v>0</v>
      </c>
      <c r="U38" s="84">
        <v>0</v>
      </c>
      <c r="V38" s="84">
        <v>0.42327126816845034</v>
      </c>
      <c r="W38" s="84">
        <v>1.6320586107449084</v>
      </c>
      <c r="X38" s="84">
        <v>0.54367960699683315</v>
      </c>
      <c r="Y38" s="84">
        <v>0</v>
      </c>
      <c r="Z38" s="84">
        <v>1.3926601212289706</v>
      </c>
      <c r="AA38" s="84">
        <v>8.9977667546189615</v>
      </c>
      <c r="AB38" s="84">
        <v>0</v>
      </c>
      <c r="AC38" s="84">
        <v>5.3616244628165105E-3</v>
      </c>
      <c r="AD38" s="84">
        <v>1.7666273824732077E-2</v>
      </c>
      <c r="AE38" s="84">
        <v>0</v>
      </c>
      <c r="AF38" s="84">
        <v>0.13146977535482157</v>
      </c>
      <c r="AG38" s="84">
        <v>117.79183537380906</v>
      </c>
      <c r="AH38" s="84">
        <v>9.2157312457270049</v>
      </c>
      <c r="AI38" s="84">
        <v>0</v>
      </c>
      <c r="AJ38" s="84">
        <v>0</v>
      </c>
      <c r="AK38" s="84">
        <v>923.1624434034685</v>
      </c>
      <c r="AL38" s="84">
        <v>14.270684923719118</v>
      </c>
      <c r="AM38" s="84">
        <v>0</v>
      </c>
      <c r="AN38" s="84">
        <v>0</v>
      </c>
      <c r="AO38" s="83">
        <v>1079.5025868661892</v>
      </c>
      <c r="AP38" s="84">
        <v>2707.2570181327073</v>
      </c>
      <c r="AQ38" s="84">
        <v>386.96075742133468</v>
      </c>
      <c r="AR38" s="83">
        <v>3094.2177755540424</v>
      </c>
      <c r="AS38" s="83">
        <v>1809.1015921007106</v>
      </c>
      <c r="AT38" s="84">
        <v>0</v>
      </c>
      <c r="AU38" s="84">
        <v>0</v>
      </c>
      <c r="AV38" s="83">
        <v>0</v>
      </c>
      <c r="AW38" s="83">
        <v>4903.3193676547535</v>
      </c>
      <c r="AX38" s="82">
        <v>5982.8219545209413</v>
      </c>
    </row>
    <row r="39" spans="1:50" x14ac:dyDescent="0.2">
      <c r="A39" s="51" t="s">
        <v>27</v>
      </c>
      <c r="B39" s="52" t="s">
        <v>26</v>
      </c>
      <c r="C39" s="84">
        <v>0</v>
      </c>
      <c r="D39" s="84">
        <v>0</v>
      </c>
      <c r="E39" s="84">
        <v>1.2455083329728123</v>
      </c>
      <c r="F39" s="84">
        <v>1.2062288148511731</v>
      </c>
      <c r="G39" s="84">
        <v>1.0243621480645699</v>
      </c>
      <c r="H39" s="84">
        <v>0</v>
      </c>
      <c r="I39" s="84">
        <v>0</v>
      </c>
      <c r="J39" s="84">
        <v>8.6815035804039875E-2</v>
      </c>
      <c r="K39" s="84">
        <v>0.23375444824174765</v>
      </c>
      <c r="L39" s="84">
        <v>0</v>
      </c>
      <c r="M39" s="84">
        <v>0</v>
      </c>
      <c r="N39" s="84">
        <v>0</v>
      </c>
      <c r="O39" s="84">
        <v>0</v>
      </c>
      <c r="P39" s="84">
        <v>0</v>
      </c>
      <c r="Q39" s="84">
        <v>7.5975761485671048E-2</v>
      </c>
      <c r="R39" s="84">
        <v>21.97266592995884</v>
      </c>
      <c r="S39" s="84">
        <v>1.6431237511349264</v>
      </c>
      <c r="T39" s="91">
        <v>5.153261480681941</v>
      </c>
      <c r="U39" s="84">
        <v>26.921894438713306</v>
      </c>
      <c r="V39" s="84">
        <v>3.6541213055150994</v>
      </c>
      <c r="W39" s="84">
        <v>9.0121748701636015</v>
      </c>
      <c r="X39" s="84">
        <v>6.0127782759389667</v>
      </c>
      <c r="Y39" s="84">
        <v>0</v>
      </c>
      <c r="Z39" s="84">
        <v>64.779382372939111</v>
      </c>
      <c r="AA39" s="84">
        <v>46.587595764123996</v>
      </c>
      <c r="AB39" s="84">
        <v>2.1117206142541698E-3</v>
      </c>
      <c r="AC39" s="84">
        <v>1.2414029644881817</v>
      </c>
      <c r="AD39" s="84">
        <v>0</v>
      </c>
      <c r="AE39" s="84">
        <v>0.23704906270752715</v>
      </c>
      <c r="AF39" s="84">
        <v>3.2613349136233344E-2</v>
      </c>
      <c r="AG39" s="84">
        <v>10.446294438730737</v>
      </c>
      <c r="AH39" s="84">
        <v>0.76744281353399035</v>
      </c>
      <c r="AI39" s="84">
        <v>3.4767351108822702</v>
      </c>
      <c r="AJ39" s="84">
        <v>5.5250212545692057E-3</v>
      </c>
      <c r="AK39" s="84">
        <v>0.39495826200878525</v>
      </c>
      <c r="AL39" s="84">
        <v>3.1436123197233896</v>
      </c>
      <c r="AM39" s="84">
        <v>0</v>
      </c>
      <c r="AN39" s="84">
        <v>0</v>
      </c>
      <c r="AO39" s="83">
        <v>209.35738779366972</v>
      </c>
      <c r="AP39" s="84">
        <v>1234.9476499573084</v>
      </c>
      <c r="AQ39" s="84">
        <v>1.7519958467173087</v>
      </c>
      <c r="AR39" s="83">
        <v>1236.6996458040257</v>
      </c>
      <c r="AS39" s="83">
        <v>5.755239225664452</v>
      </c>
      <c r="AT39" s="84">
        <v>0</v>
      </c>
      <c r="AU39" s="84">
        <v>0</v>
      </c>
      <c r="AV39" s="83">
        <v>0</v>
      </c>
      <c r="AW39" s="83">
        <v>1242.4548850296901</v>
      </c>
      <c r="AX39" s="82">
        <v>1451.8122728233598</v>
      </c>
    </row>
    <row r="40" spans="1:50" ht="57" x14ac:dyDescent="0.2">
      <c r="A40" s="51" t="s">
        <v>25</v>
      </c>
      <c r="B40" s="52" t="s">
        <v>24</v>
      </c>
      <c r="C40" s="84">
        <v>0</v>
      </c>
      <c r="D40" s="84">
        <v>0</v>
      </c>
      <c r="E40" s="84">
        <v>0</v>
      </c>
      <c r="F40" s="84">
        <v>0</v>
      </c>
      <c r="G40" s="84">
        <v>0</v>
      </c>
      <c r="H40" s="84">
        <v>0</v>
      </c>
      <c r="I40" s="84">
        <v>0</v>
      </c>
      <c r="J40" s="84">
        <v>0</v>
      </c>
      <c r="K40" s="84">
        <v>0</v>
      </c>
      <c r="L40" s="84">
        <v>0</v>
      </c>
      <c r="M40" s="84">
        <v>0</v>
      </c>
      <c r="N40" s="84">
        <v>0</v>
      </c>
      <c r="O40" s="84">
        <v>0</v>
      </c>
      <c r="P40" s="84">
        <v>0</v>
      </c>
      <c r="Q40" s="84">
        <v>0</v>
      </c>
      <c r="R40" s="84">
        <v>0</v>
      </c>
      <c r="S40" s="84">
        <v>0</v>
      </c>
      <c r="T40" s="91">
        <v>0</v>
      </c>
      <c r="U40" s="84">
        <v>0</v>
      </c>
      <c r="V40" s="84">
        <v>0</v>
      </c>
      <c r="W40" s="84">
        <v>0</v>
      </c>
      <c r="X40" s="84">
        <v>0</v>
      </c>
      <c r="Y40" s="84">
        <v>0</v>
      </c>
      <c r="Z40" s="84">
        <v>0</v>
      </c>
      <c r="AA40" s="84">
        <v>0</v>
      </c>
      <c r="AB40" s="84">
        <v>0</v>
      </c>
      <c r="AC40" s="84">
        <v>0</v>
      </c>
      <c r="AD40" s="84">
        <v>0</v>
      </c>
      <c r="AE40" s="84">
        <v>0</v>
      </c>
      <c r="AF40" s="84">
        <v>0</v>
      </c>
      <c r="AG40" s="84">
        <v>0</v>
      </c>
      <c r="AH40" s="84">
        <v>0</v>
      </c>
      <c r="AI40" s="84">
        <v>0</v>
      </c>
      <c r="AJ40" s="84">
        <v>0</v>
      </c>
      <c r="AK40" s="84">
        <v>0</v>
      </c>
      <c r="AL40" s="84">
        <v>0</v>
      </c>
      <c r="AM40" s="84">
        <v>0</v>
      </c>
      <c r="AN40" s="84">
        <v>0</v>
      </c>
      <c r="AO40" s="83">
        <v>0</v>
      </c>
      <c r="AP40" s="84">
        <v>95.180799881987809</v>
      </c>
      <c r="AQ40" s="84">
        <v>0</v>
      </c>
      <c r="AR40" s="83">
        <v>95.180799881987809</v>
      </c>
      <c r="AS40" s="83">
        <v>0</v>
      </c>
      <c r="AT40" s="84">
        <v>0</v>
      </c>
      <c r="AU40" s="84">
        <v>0</v>
      </c>
      <c r="AV40" s="83">
        <v>0</v>
      </c>
      <c r="AW40" s="83">
        <v>95.180799881987809</v>
      </c>
      <c r="AX40" s="82">
        <v>95.180799881987809</v>
      </c>
    </row>
    <row r="41" spans="1:50" ht="29" x14ac:dyDescent="0.2">
      <c r="A41" s="51" t="s">
        <v>23</v>
      </c>
      <c r="B41" s="50" t="s">
        <v>22</v>
      </c>
      <c r="C41" s="84">
        <v>0</v>
      </c>
      <c r="D41" s="84">
        <v>0</v>
      </c>
      <c r="E41" s="84">
        <v>0</v>
      </c>
      <c r="F41" s="84">
        <v>0</v>
      </c>
      <c r="G41" s="84">
        <v>0</v>
      </c>
      <c r="H41" s="84">
        <v>0</v>
      </c>
      <c r="I41" s="84">
        <v>0</v>
      </c>
      <c r="J41" s="84">
        <v>0</v>
      </c>
      <c r="K41" s="84">
        <v>0</v>
      </c>
      <c r="L41" s="84">
        <v>0</v>
      </c>
      <c r="M41" s="84">
        <v>0</v>
      </c>
      <c r="N41" s="84">
        <v>0</v>
      </c>
      <c r="O41" s="84">
        <v>0</v>
      </c>
      <c r="P41" s="84">
        <v>0</v>
      </c>
      <c r="Q41" s="84">
        <v>0</v>
      </c>
      <c r="R41" s="84">
        <v>0</v>
      </c>
      <c r="S41" s="84">
        <v>0</v>
      </c>
      <c r="T41" s="91">
        <v>0</v>
      </c>
      <c r="U41" s="84">
        <v>0</v>
      </c>
      <c r="V41" s="84">
        <v>0</v>
      </c>
      <c r="W41" s="84">
        <v>0</v>
      </c>
      <c r="X41" s="84">
        <v>0</v>
      </c>
      <c r="Y41" s="84">
        <v>0</v>
      </c>
      <c r="Z41" s="84">
        <v>0</v>
      </c>
      <c r="AA41" s="84">
        <v>0</v>
      </c>
      <c r="AB41" s="84">
        <v>0</v>
      </c>
      <c r="AC41" s="84">
        <v>0</v>
      </c>
      <c r="AD41" s="84">
        <v>0</v>
      </c>
      <c r="AE41" s="84">
        <v>0</v>
      </c>
      <c r="AF41" s="84">
        <v>0</v>
      </c>
      <c r="AG41" s="84">
        <v>0</v>
      </c>
      <c r="AH41" s="84">
        <v>0</v>
      </c>
      <c r="AI41" s="84">
        <v>0</v>
      </c>
      <c r="AJ41" s="84">
        <v>0</v>
      </c>
      <c r="AK41" s="84">
        <v>0</v>
      </c>
      <c r="AL41" s="84">
        <v>0</v>
      </c>
      <c r="AM41" s="84">
        <v>0</v>
      </c>
      <c r="AN41" s="84">
        <v>0</v>
      </c>
      <c r="AO41" s="83">
        <v>0</v>
      </c>
      <c r="AP41" s="84">
        <v>0</v>
      </c>
      <c r="AQ41" s="84">
        <v>0</v>
      </c>
      <c r="AR41" s="83">
        <v>0</v>
      </c>
      <c r="AS41" s="83">
        <v>0</v>
      </c>
      <c r="AT41" s="84">
        <v>0</v>
      </c>
      <c r="AU41" s="84">
        <v>0</v>
      </c>
      <c r="AV41" s="83">
        <v>0</v>
      </c>
      <c r="AW41" s="83">
        <v>0</v>
      </c>
      <c r="AX41" s="82">
        <v>0</v>
      </c>
    </row>
    <row r="42" spans="1:50" x14ac:dyDescent="0.2">
      <c r="A42" s="45"/>
      <c r="B42" s="81" t="s">
        <v>21</v>
      </c>
      <c r="C42" s="80">
        <v>2979.5445677444081</v>
      </c>
      <c r="D42" s="80">
        <v>1519.0751965490272</v>
      </c>
      <c r="E42" s="80">
        <v>10051.586351931152</v>
      </c>
      <c r="F42" s="80">
        <v>424.59760932604735</v>
      </c>
      <c r="G42" s="80">
        <v>487.42340691113333</v>
      </c>
      <c r="H42" s="80">
        <v>248.68394051316059</v>
      </c>
      <c r="I42" s="80">
        <v>452.69161332620234</v>
      </c>
      <c r="J42" s="80">
        <v>219.34855782711742</v>
      </c>
      <c r="K42" s="80">
        <v>2613.496726625985</v>
      </c>
      <c r="L42" s="80">
        <v>2253.0532896924183</v>
      </c>
      <c r="M42" s="80">
        <v>1.6699838805666514</v>
      </c>
      <c r="N42" s="80">
        <v>199.02237114216788</v>
      </c>
      <c r="O42" s="80">
        <v>44.220165429853111</v>
      </c>
      <c r="P42" s="80">
        <v>53.327583136517049</v>
      </c>
      <c r="Q42" s="80">
        <v>412.7791160594511</v>
      </c>
      <c r="R42" s="80">
        <v>999.97328536377279</v>
      </c>
      <c r="S42" s="80">
        <v>389.43274686402339</v>
      </c>
      <c r="T42" s="92">
        <v>12129.253016851844</v>
      </c>
      <c r="U42" s="80">
        <v>6916.0721621318871</v>
      </c>
      <c r="V42" s="80">
        <v>4768.148530480129</v>
      </c>
      <c r="W42" s="80">
        <v>3464.5859764173342</v>
      </c>
      <c r="X42" s="80">
        <v>593.48285154546659</v>
      </c>
      <c r="Y42" s="80">
        <v>500.3869046152538</v>
      </c>
      <c r="Z42" s="80">
        <v>1158.3915029234845</v>
      </c>
      <c r="AA42" s="80">
        <v>1707.3491767511532</v>
      </c>
      <c r="AB42" s="80">
        <v>1917.1480920418858</v>
      </c>
      <c r="AC42" s="80">
        <v>448.10381642175139</v>
      </c>
      <c r="AD42" s="80">
        <v>66.941724690646552</v>
      </c>
      <c r="AE42" s="80">
        <v>348.50985153923722</v>
      </c>
      <c r="AF42" s="80">
        <v>690.76229980238338</v>
      </c>
      <c r="AG42" s="80">
        <v>2345.9738249452039</v>
      </c>
      <c r="AH42" s="80">
        <v>875.50421715780465</v>
      </c>
      <c r="AI42" s="80">
        <v>1353.4972934014279</v>
      </c>
      <c r="AJ42" s="80">
        <v>260.50689398870657</v>
      </c>
      <c r="AK42" s="80">
        <v>2496.9249342278245</v>
      </c>
      <c r="AL42" s="80">
        <v>511.18163888760716</v>
      </c>
      <c r="AM42" s="80">
        <v>0</v>
      </c>
      <c r="AN42" s="80">
        <v>0</v>
      </c>
      <c r="AO42" s="80">
        <v>65902.651221144028</v>
      </c>
      <c r="AP42" s="80">
        <v>65515.196367871227</v>
      </c>
      <c r="AQ42" s="80">
        <v>11996.957396368198</v>
      </c>
      <c r="AR42" s="80">
        <v>77512.15376423944</v>
      </c>
      <c r="AS42" s="80">
        <v>44478.662441451605</v>
      </c>
      <c r="AT42" s="80">
        <v>19830.342697834083</v>
      </c>
      <c r="AU42" s="80">
        <v>2960.0176739834114</v>
      </c>
      <c r="AV42" s="80">
        <v>22790.360371817493</v>
      </c>
      <c r="AW42" s="80">
        <v>144781.17657750854</v>
      </c>
      <c r="AX42" s="79">
        <v>210683.82779865255</v>
      </c>
    </row>
    <row r="43" spans="1:50" x14ac:dyDescent="0.2">
      <c r="A43" s="73" t="s">
        <v>148</v>
      </c>
      <c r="B43" s="72" t="s">
        <v>147</v>
      </c>
      <c r="C43" s="78">
        <v>406.27614871069045</v>
      </c>
      <c r="D43" s="78">
        <v>359.81490396779776</v>
      </c>
      <c r="E43" s="78">
        <v>1083.2600857758316</v>
      </c>
      <c r="F43" s="78">
        <v>140.89147107407697</v>
      </c>
      <c r="G43" s="78">
        <v>112.03586524132221</v>
      </c>
      <c r="H43" s="78">
        <v>8.2920976766412373</v>
      </c>
      <c r="I43" s="78">
        <v>109.57449003287184</v>
      </c>
      <c r="J43" s="78">
        <v>82.830184330834555</v>
      </c>
      <c r="K43" s="78">
        <v>316.13872413274231</v>
      </c>
      <c r="L43" s="78">
        <v>306.10908532983376</v>
      </c>
      <c r="M43" s="78">
        <v>0.75369857150602959</v>
      </c>
      <c r="N43" s="78">
        <v>35.34773011930865</v>
      </c>
      <c r="O43" s="78">
        <v>10.214212393819651</v>
      </c>
      <c r="P43" s="78">
        <v>10.911808277610572</v>
      </c>
      <c r="Q43" s="78">
        <v>139.26375843214493</v>
      </c>
      <c r="R43" s="78">
        <v>487.67485820709027</v>
      </c>
      <c r="S43" s="78">
        <v>383.46444043981722</v>
      </c>
      <c r="T43" s="93">
        <v>2139.9282682414046</v>
      </c>
      <c r="U43" s="78">
        <v>4752.3336726784182</v>
      </c>
      <c r="V43" s="78">
        <v>1657.2404403759633</v>
      </c>
      <c r="W43" s="78">
        <v>842.554182998079</v>
      </c>
      <c r="X43" s="78">
        <v>485.63756314856357</v>
      </c>
      <c r="Y43" s="78">
        <v>451.36794165117669</v>
      </c>
      <c r="Z43" s="78">
        <v>1513.1317689316636</v>
      </c>
      <c r="AA43" s="78">
        <v>2045.0793121997187</v>
      </c>
      <c r="AB43" s="78">
        <v>453.74079269492387</v>
      </c>
      <c r="AC43" s="78">
        <v>727.97155638186564</v>
      </c>
      <c r="AD43" s="78">
        <v>95.231387227260058</v>
      </c>
      <c r="AE43" s="78">
        <v>343.8273193475427</v>
      </c>
      <c r="AF43" s="78">
        <v>497.93099205907879</v>
      </c>
      <c r="AG43" s="78">
        <v>4033.810487949404</v>
      </c>
      <c r="AH43" s="78">
        <v>4088.6832536719457</v>
      </c>
      <c r="AI43" s="78">
        <v>1926.6990924516992</v>
      </c>
      <c r="AJ43" s="78">
        <v>113.14371333566712</v>
      </c>
      <c r="AK43" s="78">
        <v>1093.2354684894412</v>
      </c>
      <c r="AL43" s="78">
        <v>224.15449865730019</v>
      </c>
      <c r="AM43" s="78">
        <v>95.180799881987809</v>
      </c>
      <c r="AN43" s="78">
        <v>0</v>
      </c>
      <c r="AO43" s="77">
        <v>31573.736075087047</v>
      </c>
      <c r="AP43" s="66"/>
      <c r="AQ43" s="66"/>
      <c r="AR43" s="66"/>
      <c r="AS43" s="66"/>
      <c r="AT43" s="66"/>
      <c r="AU43" s="66"/>
      <c r="AV43" s="66"/>
      <c r="AW43" s="66"/>
      <c r="AX43" s="66"/>
    </row>
    <row r="44" spans="1:50" x14ac:dyDescent="0.2">
      <c r="A44" s="73" t="s">
        <v>146</v>
      </c>
      <c r="B44" s="72" t="s">
        <v>145</v>
      </c>
      <c r="C44" s="75">
        <v>-4.9626980879917459</v>
      </c>
      <c r="D44" s="75">
        <v>10.543229752914844</v>
      </c>
      <c r="E44" s="75">
        <v>38.462228638703529</v>
      </c>
      <c r="F44" s="75">
        <v>2.0604293161246816</v>
      </c>
      <c r="G44" s="75">
        <v>2.6879010137455879</v>
      </c>
      <c r="H44" s="75">
        <v>0.24901141637030696</v>
      </c>
      <c r="I44" s="75">
        <v>4.3216128059735928</v>
      </c>
      <c r="J44" s="75">
        <v>1.1411518968607097</v>
      </c>
      <c r="K44" s="75">
        <v>15.914647343312483</v>
      </c>
      <c r="L44" s="75">
        <v>13.292254895767678</v>
      </c>
      <c r="M44" s="75">
        <v>8.1424446530662206E-2</v>
      </c>
      <c r="N44" s="75">
        <v>0.69681796923399753</v>
      </c>
      <c r="O44" s="75">
        <v>0.22131065658360266</v>
      </c>
      <c r="P44" s="75">
        <v>1.9371991750324953</v>
      </c>
      <c r="Q44" s="75">
        <v>2.081402607313581</v>
      </c>
      <c r="R44" s="75">
        <v>117.73190347828205</v>
      </c>
      <c r="S44" s="75">
        <v>28.435280106734915</v>
      </c>
      <c r="T44" s="94">
        <v>103.44730284078217</v>
      </c>
      <c r="U44" s="75">
        <v>68.688562700077057</v>
      </c>
      <c r="V44" s="75">
        <v>63.330373283408989</v>
      </c>
      <c r="W44" s="75">
        <v>52.689047688631021</v>
      </c>
      <c r="X44" s="75">
        <v>2.9701645841076418</v>
      </c>
      <c r="Y44" s="75">
        <v>22.69201818666987</v>
      </c>
      <c r="Z44" s="75">
        <v>1.2100097658400739</v>
      </c>
      <c r="AA44" s="75">
        <v>38.981840333538955</v>
      </c>
      <c r="AB44" s="75">
        <v>91.939645748873545</v>
      </c>
      <c r="AC44" s="75">
        <v>4.721326107134014</v>
      </c>
      <c r="AD44" s="75">
        <v>0.48742964</v>
      </c>
      <c r="AE44" s="75">
        <v>2.1166784157852656</v>
      </c>
      <c r="AF44" s="75">
        <v>10.616143394798241</v>
      </c>
      <c r="AG44" s="75">
        <v>42.798823210000002</v>
      </c>
      <c r="AH44" s="75">
        <v>7.8610568864717489</v>
      </c>
      <c r="AI44" s="75">
        <v>3.4162439925114976</v>
      </c>
      <c r="AJ44" s="75">
        <v>4.3353730979542426E-2</v>
      </c>
      <c r="AK44" s="75">
        <v>136.57527603773769</v>
      </c>
      <c r="AL44" s="75">
        <v>1.4525713319517473</v>
      </c>
      <c r="AM44" s="75">
        <v>0</v>
      </c>
      <c r="AN44" s="75">
        <v>0</v>
      </c>
      <c r="AO44" s="74">
        <v>890.9329753107919</v>
      </c>
      <c r="AP44" s="76"/>
      <c r="AQ44" s="76"/>
      <c r="AR44" s="76"/>
      <c r="AS44" s="66"/>
      <c r="AT44" s="66"/>
      <c r="AU44" s="66"/>
      <c r="AV44" s="66"/>
      <c r="AW44" s="66"/>
      <c r="AX44" s="66"/>
    </row>
    <row r="45" spans="1:50" x14ac:dyDescent="0.2">
      <c r="A45" s="73" t="s">
        <v>144</v>
      </c>
      <c r="B45" s="72" t="s">
        <v>143</v>
      </c>
      <c r="C45" s="75">
        <v>154.85564606133974</v>
      </c>
      <c r="D45" s="75">
        <v>76.999427766024439</v>
      </c>
      <c r="E45" s="75">
        <v>342.91626954135586</v>
      </c>
      <c r="F45" s="75">
        <v>17.30517959142723</v>
      </c>
      <c r="G45" s="75">
        <v>38.113734682316149</v>
      </c>
      <c r="H45" s="75">
        <v>1.8417102666319718</v>
      </c>
      <c r="I45" s="75">
        <v>18.53205672168345</v>
      </c>
      <c r="J45" s="75">
        <v>14.708318648809913</v>
      </c>
      <c r="K45" s="75">
        <v>154.99909022700817</v>
      </c>
      <c r="L45" s="75">
        <v>91.821032349426446</v>
      </c>
      <c r="M45" s="75">
        <v>8.7752561650800587E-2</v>
      </c>
      <c r="N45" s="75">
        <v>7.2548373409104343</v>
      </c>
      <c r="O45" s="75">
        <v>0.79722717224257134</v>
      </c>
      <c r="P45" s="75">
        <v>4.081378533006621</v>
      </c>
      <c r="Q45" s="75">
        <v>16.453160237755856</v>
      </c>
      <c r="R45" s="75">
        <v>590.31280191279757</v>
      </c>
      <c r="S45" s="75">
        <v>196.84692345815563</v>
      </c>
      <c r="T45" s="94">
        <v>1450.3549726858489</v>
      </c>
      <c r="U45" s="75">
        <v>658.4847672149815</v>
      </c>
      <c r="V45" s="75">
        <v>974.59357493019456</v>
      </c>
      <c r="W45" s="75">
        <v>120.96016337583603</v>
      </c>
      <c r="X45" s="75">
        <v>38.476758086822613</v>
      </c>
      <c r="Y45" s="75">
        <v>247.49069814712018</v>
      </c>
      <c r="Z45" s="75">
        <v>29.145714732510498</v>
      </c>
      <c r="AA45" s="75">
        <v>114.86465073245586</v>
      </c>
      <c r="AB45" s="75">
        <v>157.25068988839564</v>
      </c>
      <c r="AC45" s="75">
        <v>81.88280041454118</v>
      </c>
      <c r="AD45" s="75">
        <v>115.04786020541485</v>
      </c>
      <c r="AE45" s="75">
        <v>29.847173929763052</v>
      </c>
      <c r="AF45" s="75">
        <v>72.379042155258361</v>
      </c>
      <c r="AG45" s="75">
        <v>1470.2688542035639</v>
      </c>
      <c r="AH45" s="75">
        <v>278.12644475565992</v>
      </c>
      <c r="AI45" s="75">
        <v>287.23593946352878</v>
      </c>
      <c r="AJ45" s="75">
        <v>2.3599146100062742</v>
      </c>
      <c r="AK45" s="75">
        <v>184.73691372236766</v>
      </c>
      <c r="AL45" s="75">
        <v>7.1773104329897581</v>
      </c>
      <c r="AM45" s="75">
        <v>0</v>
      </c>
      <c r="AN45" s="75">
        <v>0</v>
      </c>
      <c r="AO45" s="74">
        <v>8048.6107907598016</v>
      </c>
      <c r="AP45" s="66"/>
      <c r="AQ45" s="66"/>
      <c r="AR45" s="66"/>
      <c r="AS45" s="66"/>
      <c r="AT45" s="66"/>
      <c r="AU45" s="66"/>
      <c r="AV45" s="66"/>
      <c r="AW45" s="66"/>
      <c r="AX45" s="66"/>
    </row>
    <row r="46" spans="1:50" x14ac:dyDescent="0.2">
      <c r="A46" s="73" t="s">
        <v>142</v>
      </c>
      <c r="B46" s="72" t="s">
        <v>141</v>
      </c>
      <c r="C46" s="71">
        <v>4546.5145337290814</v>
      </c>
      <c r="D46" s="71">
        <v>348.02129117807431</v>
      </c>
      <c r="E46" s="71">
        <v>2879.5920769140166</v>
      </c>
      <c r="F46" s="71">
        <v>100.89315819740845</v>
      </c>
      <c r="G46" s="71">
        <v>116.58428800347374</v>
      </c>
      <c r="H46" s="71">
        <v>6.8754722229765584</v>
      </c>
      <c r="I46" s="71">
        <v>211.86589122003895</v>
      </c>
      <c r="J46" s="71">
        <v>122.95011878106712</v>
      </c>
      <c r="K46" s="71">
        <v>765.29237968621067</v>
      </c>
      <c r="L46" s="71">
        <v>314.17764818135004</v>
      </c>
      <c r="M46" s="71">
        <v>0.64533637368750707</v>
      </c>
      <c r="N46" s="71">
        <v>9.5597972253970624</v>
      </c>
      <c r="O46" s="71">
        <v>12.164646214915402</v>
      </c>
      <c r="P46" s="71">
        <v>9.7895579855591741</v>
      </c>
      <c r="Q46" s="71">
        <v>149.94553145108455</v>
      </c>
      <c r="R46" s="71">
        <v>731.79177760932134</v>
      </c>
      <c r="S46" s="71">
        <v>143.36825342942456</v>
      </c>
      <c r="T46" s="95">
        <v>3200.5127356568014</v>
      </c>
      <c r="U46" s="71">
        <v>6954.2634608176668</v>
      </c>
      <c r="V46" s="71">
        <v>2376.5474334461928</v>
      </c>
      <c r="W46" s="71">
        <v>2211.872286985893</v>
      </c>
      <c r="X46" s="71">
        <v>234.9255923831499</v>
      </c>
      <c r="Y46" s="71">
        <v>894.82162621264899</v>
      </c>
      <c r="Z46" s="71">
        <v>1238.5738174782609</v>
      </c>
      <c r="AA46" s="71">
        <v>1760.0947254479811</v>
      </c>
      <c r="AB46" s="71">
        <v>7208.4371647546795</v>
      </c>
      <c r="AC46" s="71">
        <v>207.62143677726246</v>
      </c>
      <c r="AD46" s="71">
        <v>21.820188174710381</v>
      </c>
      <c r="AE46" s="71">
        <v>337.47750793855266</v>
      </c>
      <c r="AF46" s="71">
        <v>343.93610735991467</v>
      </c>
      <c r="AG46" s="71">
        <v>0</v>
      </c>
      <c r="AH46" s="71">
        <v>176.47750651298702</v>
      </c>
      <c r="AI46" s="71">
        <v>611.98991914483759</v>
      </c>
      <c r="AJ46" s="71">
        <v>3.3216345214371685</v>
      </c>
      <c r="AK46" s="71">
        <v>1644.9018257460814</v>
      </c>
      <c r="AL46" s="71">
        <v>568.51865818161775</v>
      </c>
      <c r="AM46" s="71">
        <v>0</v>
      </c>
      <c r="AN46" s="71">
        <v>0</v>
      </c>
      <c r="AO46" s="67">
        <v>40466.145385943761</v>
      </c>
      <c r="AP46" s="66"/>
      <c r="AQ46" s="66"/>
      <c r="AR46" s="66"/>
      <c r="AS46" s="66"/>
      <c r="AT46" s="66"/>
      <c r="AU46" s="66"/>
      <c r="AV46" s="66"/>
      <c r="AW46" s="66"/>
      <c r="AX46" s="66"/>
    </row>
    <row r="47" spans="1:50" x14ac:dyDescent="0.2">
      <c r="A47" s="70" t="s">
        <v>140</v>
      </c>
      <c r="B47" s="69" t="s">
        <v>139</v>
      </c>
      <c r="C47" s="68">
        <v>8082.2281981575288</v>
      </c>
      <c r="D47" s="68">
        <v>2314.4540492138385</v>
      </c>
      <c r="E47" s="68">
        <v>14395.817012801061</v>
      </c>
      <c r="F47" s="68">
        <v>685.74784750508456</v>
      </c>
      <c r="G47" s="68">
        <v>756.84519585199098</v>
      </c>
      <c r="H47" s="68">
        <v>265.9422320957807</v>
      </c>
      <c r="I47" s="68">
        <v>796.98566410677017</v>
      </c>
      <c r="J47" s="68">
        <v>440.97833148468976</v>
      </c>
      <c r="K47" s="68">
        <v>3865.8415680152589</v>
      </c>
      <c r="L47" s="68">
        <v>2978.4533104487959</v>
      </c>
      <c r="M47" s="68">
        <v>3.238195833941651</v>
      </c>
      <c r="N47" s="68">
        <v>251.881553797018</v>
      </c>
      <c r="O47" s="68">
        <v>67.617561867414338</v>
      </c>
      <c r="P47" s="68">
        <v>80.047527107725912</v>
      </c>
      <c r="Q47" s="68">
        <v>720.52296878774996</v>
      </c>
      <c r="R47" s="68">
        <v>2927.484626571264</v>
      </c>
      <c r="S47" s="68">
        <v>1141.5476442981558</v>
      </c>
      <c r="T47" s="68">
        <v>19023.496296276684</v>
      </c>
      <c r="U47" s="68">
        <v>19349.842625543031</v>
      </c>
      <c r="V47" s="68">
        <v>9839.8603525158887</v>
      </c>
      <c r="W47" s="68">
        <v>6692.6616574657728</v>
      </c>
      <c r="X47" s="68">
        <v>1355.4929297481103</v>
      </c>
      <c r="Y47" s="68">
        <v>2116.7591888128695</v>
      </c>
      <c r="Z47" s="68">
        <v>3940.4528138317592</v>
      </c>
      <c r="AA47" s="68">
        <v>5666.3697054648474</v>
      </c>
      <c r="AB47" s="68">
        <v>9828.516385128758</v>
      </c>
      <c r="AC47" s="68">
        <v>1470.3009361025547</v>
      </c>
      <c r="AD47" s="68">
        <v>299.52858993803187</v>
      </c>
      <c r="AE47" s="68">
        <v>1061.7785311708808</v>
      </c>
      <c r="AF47" s="68">
        <v>1615.6245847714331</v>
      </c>
      <c r="AG47" s="68">
        <v>7892.8519903081715</v>
      </c>
      <c r="AH47" s="68">
        <v>5426.6524789848681</v>
      </c>
      <c r="AI47" s="68">
        <v>4182.8384884540046</v>
      </c>
      <c r="AJ47" s="68">
        <v>379.3755101867967</v>
      </c>
      <c r="AK47" s="68">
        <v>5556.3744182234523</v>
      </c>
      <c r="AL47" s="68">
        <v>1312.4846774914668</v>
      </c>
      <c r="AM47" s="68">
        <v>95.180799881987809</v>
      </c>
      <c r="AN47" s="68">
        <v>0</v>
      </c>
      <c r="AO47" s="67">
        <v>146882.07644824544</v>
      </c>
      <c r="AP47" s="66"/>
      <c r="AQ47" s="66"/>
      <c r="AR47" s="66"/>
      <c r="AS47" s="66"/>
      <c r="AT47" s="66"/>
      <c r="AU47" s="66"/>
      <c r="AV47" s="66"/>
      <c r="AW47" s="66"/>
      <c r="AX47" s="66"/>
    </row>
    <row r="53" spans="43:43" x14ac:dyDescent="0.2">
      <c r="AQ53" s="38">
        <f>AO21*'SUPPLY (38-38)-2024'!AU41</f>
        <v>0</v>
      </c>
    </row>
  </sheetData>
  <mergeCells count="1">
    <mergeCell ref="A1:B1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556E8-94A4-4DF2-AC32-6DF43A32040D}">
  <dimension ref="A1:AW42"/>
  <sheetViews>
    <sheetView workbookViewId="0">
      <pane xSplit="2" ySplit="3" topLeftCell="C4" activePane="bottomRight" state="frozen"/>
      <selection activeCell="F39" sqref="F39"/>
      <selection pane="topRight" activeCell="F39" sqref="F39"/>
      <selection pane="bottomLeft" activeCell="F39" sqref="F39"/>
      <selection pane="bottomRight" activeCell="S4" sqref="S4"/>
    </sheetView>
  </sheetViews>
  <sheetFormatPr baseColWidth="10" defaultColWidth="9.1640625" defaultRowHeight="15" x14ac:dyDescent="0.2"/>
  <cols>
    <col min="1" max="1" width="14.6640625" style="38" customWidth="1"/>
    <col min="2" max="2" width="46.83203125" style="38" customWidth="1"/>
    <col min="3" max="3" width="12" style="38" customWidth="1"/>
    <col min="4" max="4" width="17.5" style="38" customWidth="1"/>
    <col min="5" max="5" width="14.5" style="38" customWidth="1"/>
    <col min="6" max="6" width="17" style="38" customWidth="1"/>
    <col min="7" max="7" width="15.33203125" style="38" customWidth="1"/>
    <col min="8" max="8" width="20.6640625" style="38" customWidth="1"/>
    <col min="9" max="9" width="16" style="38" customWidth="1"/>
    <col min="10" max="10" width="17.33203125" style="38" customWidth="1"/>
    <col min="11" max="11" width="19.5" style="38" customWidth="1"/>
    <col min="12" max="12" width="20.83203125" style="38" customWidth="1"/>
    <col min="13" max="13" width="19.1640625" style="38" customWidth="1"/>
    <col min="14" max="14" width="13.6640625" style="38" customWidth="1"/>
    <col min="15" max="15" width="18.83203125" style="38" customWidth="1"/>
    <col min="16" max="16" width="18.33203125" style="38" customWidth="1"/>
    <col min="17" max="17" width="17.33203125" style="38" customWidth="1"/>
    <col min="18" max="18" width="18" style="38" customWidth="1"/>
    <col min="19" max="19" width="21.33203125" style="38" customWidth="1"/>
    <col min="20" max="20" width="16.1640625" style="38" customWidth="1"/>
    <col min="21" max="21" width="19.33203125" style="38" customWidth="1"/>
    <col min="22" max="22" width="17.5" style="38" customWidth="1"/>
    <col min="23" max="23" width="15.83203125" style="38" customWidth="1"/>
    <col min="24" max="24" width="17.5" style="38" customWidth="1"/>
    <col min="25" max="25" width="20.33203125" style="38" customWidth="1"/>
    <col min="26" max="26" width="28.5" style="38" customWidth="1"/>
    <col min="27" max="27" width="18.5" style="38" customWidth="1"/>
    <col min="28" max="28" width="16.6640625" style="38" customWidth="1"/>
    <col min="29" max="29" width="36.6640625" style="38" customWidth="1"/>
    <col min="30" max="30" width="19.83203125" style="38" customWidth="1"/>
    <col min="31" max="31" width="31.5" style="38" customWidth="1"/>
    <col min="32" max="32" width="24.83203125" style="38" customWidth="1"/>
    <col min="33" max="33" width="29.33203125" style="38" customWidth="1"/>
    <col min="34" max="34" width="15.1640625" style="38" customWidth="1"/>
    <col min="35" max="35" width="19.33203125" style="38" customWidth="1"/>
    <col min="36" max="36" width="15.83203125" style="38" customWidth="1"/>
    <col min="37" max="37" width="21.6640625" style="38" customWidth="1"/>
    <col min="38" max="38" width="14.33203125" style="38" customWidth="1"/>
    <col min="39" max="39" width="33.5" style="38" customWidth="1"/>
    <col min="40" max="40" width="18.33203125" style="38" customWidth="1"/>
    <col min="41" max="41" width="13" style="38" customWidth="1"/>
    <col min="42" max="42" width="18.6640625" style="38" customWidth="1"/>
    <col min="43" max="43" width="15" style="38" customWidth="1"/>
    <col min="44" max="44" width="12.83203125" style="38" customWidth="1"/>
    <col min="45" max="45" width="15.33203125" style="38" customWidth="1"/>
    <col min="46" max="46" width="9.5" style="38" bestFit="1" customWidth="1"/>
    <col min="47" max="47" width="22.1640625" style="38" bestFit="1" customWidth="1"/>
    <col min="48" max="48" width="10.5" style="38" bestFit="1" customWidth="1"/>
    <col min="49" max="49" width="11.5" style="38" bestFit="1" customWidth="1"/>
    <col min="50" max="87" width="9.1640625" style="38"/>
    <col min="88" max="88" width="12.83203125" style="38" customWidth="1"/>
    <col min="89" max="89" width="16.6640625" style="38" customWidth="1"/>
    <col min="90" max="90" width="15.33203125" style="38" customWidth="1"/>
    <col min="91" max="91" width="16.5" style="38" customWidth="1"/>
    <col min="92" max="92" width="13" style="38" customWidth="1"/>
    <col min="93" max="93" width="14.83203125" style="38" customWidth="1"/>
    <col min="94" max="94" width="11.5" style="38" customWidth="1"/>
    <col min="95" max="95" width="12.1640625" style="38" customWidth="1"/>
    <col min="96" max="16384" width="9.1640625" style="38"/>
  </cols>
  <sheetData>
    <row r="1" spans="1:48" ht="22.5" customHeight="1" x14ac:dyDescent="0.2">
      <c r="A1" s="103" t="s">
        <v>138</v>
      </c>
      <c r="B1" s="103"/>
    </row>
    <row r="2" spans="1:48" ht="38.25" customHeight="1" x14ac:dyDescent="0.2">
      <c r="A2" s="65" t="s">
        <v>137</v>
      </c>
      <c r="B2" s="64"/>
      <c r="C2" s="63" t="s">
        <v>88</v>
      </c>
      <c r="D2" s="62" t="s">
        <v>86</v>
      </c>
      <c r="E2" s="62" t="s">
        <v>84</v>
      </c>
      <c r="F2" s="62" t="s">
        <v>82</v>
      </c>
      <c r="G2" s="62" t="s">
        <v>80</v>
      </c>
      <c r="H2" s="62">
        <v>19</v>
      </c>
      <c r="I2" s="62">
        <v>20</v>
      </c>
      <c r="J2" s="62">
        <v>21</v>
      </c>
      <c r="K2" s="62" t="s">
        <v>75</v>
      </c>
      <c r="L2" s="62" t="s">
        <v>73</v>
      </c>
      <c r="M2" s="62">
        <v>26</v>
      </c>
      <c r="N2" s="62">
        <v>27</v>
      </c>
      <c r="O2" s="62">
        <v>28</v>
      </c>
      <c r="P2" s="62" t="s">
        <v>68</v>
      </c>
      <c r="Q2" s="62" t="s">
        <v>66</v>
      </c>
      <c r="R2" s="62" t="s">
        <v>64</v>
      </c>
      <c r="S2" s="62" t="s">
        <v>62</v>
      </c>
      <c r="T2" s="62" t="s">
        <v>60</v>
      </c>
      <c r="U2" s="62" t="s">
        <v>58</v>
      </c>
      <c r="V2" s="62" t="s">
        <v>56</v>
      </c>
      <c r="W2" s="62" t="s">
        <v>54</v>
      </c>
      <c r="X2" s="62" t="s">
        <v>52</v>
      </c>
      <c r="Y2" s="62" t="s">
        <v>50</v>
      </c>
      <c r="Z2" s="62" t="s">
        <v>48</v>
      </c>
      <c r="AA2" s="62" t="s">
        <v>46</v>
      </c>
      <c r="AB2" s="62" t="s">
        <v>44</v>
      </c>
      <c r="AC2" s="62" t="s">
        <v>42</v>
      </c>
      <c r="AD2" s="62">
        <v>72</v>
      </c>
      <c r="AE2" s="62" t="s">
        <v>38</v>
      </c>
      <c r="AF2" s="62" t="s">
        <v>36</v>
      </c>
      <c r="AG2" s="62">
        <v>84</v>
      </c>
      <c r="AH2" s="62">
        <v>85</v>
      </c>
      <c r="AI2" s="62">
        <v>86</v>
      </c>
      <c r="AJ2" s="62" t="s">
        <v>31</v>
      </c>
      <c r="AK2" s="62" t="s">
        <v>29</v>
      </c>
      <c r="AL2" s="62" t="s">
        <v>27</v>
      </c>
      <c r="AM2" s="62" t="s">
        <v>25</v>
      </c>
      <c r="AN2" s="62" t="s">
        <v>23</v>
      </c>
      <c r="AO2" s="61" t="s">
        <v>136</v>
      </c>
      <c r="AP2" s="61" t="s">
        <v>135</v>
      </c>
      <c r="AQ2" s="61" t="s">
        <v>134</v>
      </c>
      <c r="AR2" s="61" t="s">
        <v>133</v>
      </c>
      <c r="AS2" s="60" t="s">
        <v>132</v>
      </c>
    </row>
    <row r="3" spans="1:48" ht="112" x14ac:dyDescent="0.2">
      <c r="A3" s="59"/>
      <c r="B3" s="58" t="s">
        <v>131</v>
      </c>
      <c r="C3" s="57" t="s">
        <v>130</v>
      </c>
      <c r="D3" s="56" t="s">
        <v>85</v>
      </c>
      <c r="E3" s="56" t="s">
        <v>129</v>
      </c>
      <c r="F3" s="56" t="s">
        <v>128</v>
      </c>
      <c r="G3" s="56" t="s">
        <v>127</v>
      </c>
      <c r="H3" s="56" t="s">
        <v>126</v>
      </c>
      <c r="I3" s="56" t="s">
        <v>125</v>
      </c>
      <c r="J3" s="56" t="s">
        <v>124</v>
      </c>
      <c r="K3" s="56" t="s">
        <v>123</v>
      </c>
      <c r="L3" s="56" t="s">
        <v>122</v>
      </c>
      <c r="M3" s="56" t="s">
        <v>121</v>
      </c>
      <c r="N3" s="56" t="s">
        <v>120</v>
      </c>
      <c r="O3" s="56" t="s">
        <v>119</v>
      </c>
      <c r="P3" s="56" t="s">
        <v>118</v>
      </c>
      <c r="Q3" s="56" t="s">
        <v>117</v>
      </c>
      <c r="R3" s="56" t="s">
        <v>116</v>
      </c>
      <c r="S3" s="56" t="s">
        <v>115</v>
      </c>
      <c r="T3" s="56" t="s">
        <v>114</v>
      </c>
      <c r="U3" s="56" t="s">
        <v>113</v>
      </c>
      <c r="V3" s="56" t="s">
        <v>112</v>
      </c>
      <c r="W3" s="56" t="s">
        <v>111</v>
      </c>
      <c r="X3" s="56" t="s">
        <v>110</v>
      </c>
      <c r="Y3" s="56" t="s">
        <v>109</v>
      </c>
      <c r="Z3" s="56" t="s">
        <v>108</v>
      </c>
      <c r="AA3" s="56" t="s">
        <v>107</v>
      </c>
      <c r="AB3" s="56" t="s">
        <v>106</v>
      </c>
      <c r="AC3" s="56" t="s">
        <v>105</v>
      </c>
      <c r="AD3" s="56" t="s">
        <v>104</v>
      </c>
      <c r="AE3" s="56" t="s">
        <v>103</v>
      </c>
      <c r="AF3" s="56" t="s">
        <v>102</v>
      </c>
      <c r="AG3" s="56" t="s">
        <v>101</v>
      </c>
      <c r="AH3" s="56" t="s">
        <v>100</v>
      </c>
      <c r="AI3" s="56" t="s">
        <v>99</v>
      </c>
      <c r="AJ3" s="56" t="s">
        <v>98</v>
      </c>
      <c r="AK3" s="56" t="s">
        <v>97</v>
      </c>
      <c r="AL3" s="56" t="s">
        <v>96</v>
      </c>
      <c r="AM3" s="56" t="s">
        <v>95</v>
      </c>
      <c r="AN3" s="56" t="s">
        <v>94</v>
      </c>
      <c r="AO3" s="55" t="s">
        <v>93</v>
      </c>
      <c r="AP3" s="55" t="s">
        <v>92</v>
      </c>
      <c r="AQ3" s="55" t="s">
        <v>91</v>
      </c>
      <c r="AR3" s="55" t="s">
        <v>90</v>
      </c>
      <c r="AS3" s="54" t="s">
        <v>89</v>
      </c>
    </row>
    <row r="4" spans="1:48" x14ac:dyDescent="0.2">
      <c r="A4" s="53" t="s">
        <v>88</v>
      </c>
      <c r="B4" s="52" t="s">
        <v>87</v>
      </c>
      <c r="C4" s="49">
        <v>8082.2281981575279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  <c r="M4" s="49">
        <v>0</v>
      </c>
      <c r="N4" s="49">
        <v>0</v>
      </c>
      <c r="O4" s="49">
        <v>0</v>
      </c>
      <c r="P4" s="49">
        <v>0</v>
      </c>
      <c r="Q4" s="49">
        <v>0</v>
      </c>
      <c r="R4" s="49">
        <v>0</v>
      </c>
      <c r="S4" s="49">
        <v>0</v>
      </c>
      <c r="T4" s="98">
        <v>0</v>
      </c>
      <c r="U4" s="49">
        <v>7.1029304471141447E-3</v>
      </c>
      <c r="V4" s="49">
        <v>0</v>
      </c>
      <c r="W4" s="49">
        <v>0</v>
      </c>
      <c r="X4" s="49">
        <v>0</v>
      </c>
      <c r="Y4" s="49">
        <v>0</v>
      </c>
      <c r="Z4" s="49">
        <v>0</v>
      </c>
      <c r="AA4" s="49">
        <v>0</v>
      </c>
      <c r="AB4" s="49">
        <v>0</v>
      </c>
      <c r="AC4" s="49">
        <v>0</v>
      </c>
      <c r="AD4" s="49">
        <v>0</v>
      </c>
      <c r="AE4" s="49">
        <v>0</v>
      </c>
      <c r="AF4" s="49">
        <v>0</v>
      </c>
      <c r="AG4" s="49">
        <v>0</v>
      </c>
      <c r="AH4" s="49">
        <v>0</v>
      </c>
      <c r="AI4" s="49">
        <v>0</v>
      </c>
      <c r="AJ4" s="49">
        <v>0</v>
      </c>
      <c r="AK4" s="49">
        <v>0</v>
      </c>
      <c r="AL4" s="49">
        <v>0</v>
      </c>
      <c r="AM4" s="49">
        <v>0</v>
      </c>
      <c r="AN4" s="49">
        <v>0</v>
      </c>
      <c r="AO4" s="48">
        <v>8082.2353010879751</v>
      </c>
      <c r="AP4" s="48">
        <v>2638.0749522609299</v>
      </c>
      <c r="AQ4" s="48">
        <v>-78.917108901098402</v>
      </c>
      <c r="AR4" s="48">
        <v>908.35358998869708</v>
      </c>
      <c r="AS4" s="47">
        <v>11549.746734436501</v>
      </c>
      <c r="AT4" s="41"/>
      <c r="AU4" s="89"/>
      <c r="AV4" s="46"/>
    </row>
    <row r="5" spans="1:48" x14ac:dyDescent="0.2">
      <c r="A5" s="51" t="s">
        <v>86</v>
      </c>
      <c r="B5" s="52" t="s">
        <v>85</v>
      </c>
      <c r="C5" s="49">
        <v>0</v>
      </c>
      <c r="D5" s="49">
        <v>2204.8348494446623</v>
      </c>
      <c r="E5" s="49">
        <v>1.586666823949915E-2</v>
      </c>
      <c r="F5" s="49">
        <v>0</v>
      </c>
      <c r="G5" s="49">
        <v>0</v>
      </c>
      <c r="H5" s="49">
        <v>0</v>
      </c>
      <c r="I5" s="49">
        <v>0</v>
      </c>
      <c r="J5" s="49">
        <v>0</v>
      </c>
      <c r="K5" s="49">
        <v>31.598553569461803</v>
      </c>
      <c r="L5" s="49">
        <v>8.0737228896466482E-3</v>
      </c>
      <c r="M5" s="49">
        <v>0</v>
      </c>
      <c r="N5" s="49">
        <v>0</v>
      </c>
      <c r="O5" s="49">
        <v>0</v>
      </c>
      <c r="P5" s="49">
        <v>0</v>
      </c>
      <c r="Q5" s="49">
        <v>0</v>
      </c>
      <c r="R5" s="49">
        <v>0</v>
      </c>
      <c r="S5" s="49">
        <v>0</v>
      </c>
      <c r="T5" s="98">
        <v>11.769339336770884</v>
      </c>
      <c r="U5" s="49">
        <v>6.2813878055630799</v>
      </c>
      <c r="V5" s="49">
        <v>9.8612159701488254E-3</v>
      </c>
      <c r="W5" s="49">
        <v>0</v>
      </c>
      <c r="X5" s="49">
        <v>0</v>
      </c>
      <c r="Y5" s="49">
        <v>0</v>
      </c>
      <c r="Z5" s="49">
        <v>0</v>
      </c>
      <c r="AA5" s="49">
        <v>0</v>
      </c>
      <c r="AB5" s="49">
        <v>0</v>
      </c>
      <c r="AC5" s="49">
        <v>0</v>
      </c>
      <c r="AD5" s="49">
        <v>0</v>
      </c>
      <c r="AE5" s="49">
        <v>0</v>
      </c>
      <c r="AF5" s="49">
        <v>1.3915019846667382</v>
      </c>
      <c r="AG5" s="49">
        <v>0</v>
      </c>
      <c r="AH5" s="49">
        <v>0</v>
      </c>
      <c r="AI5" s="49">
        <v>0</v>
      </c>
      <c r="AJ5" s="49">
        <v>0</v>
      </c>
      <c r="AK5" s="49">
        <v>0</v>
      </c>
      <c r="AL5" s="49">
        <v>0</v>
      </c>
      <c r="AM5" s="49">
        <v>0</v>
      </c>
      <c r="AN5" s="49">
        <v>0</v>
      </c>
      <c r="AO5" s="48">
        <v>2255.9094337482238</v>
      </c>
      <c r="AP5" s="48">
        <v>717.6877546541873</v>
      </c>
      <c r="AQ5" s="48">
        <v>16.962325513762629</v>
      </c>
      <c r="AR5" s="48">
        <v>212.06294837019669</v>
      </c>
      <c r="AS5" s="47">
        <v>3202.622462286371</v>
      </c>
      <c r="AT5" s="41"/>
      <c r="AU5" s="41"/>
      <c r="AV5" s="46"/>
    </row>
    <row r="6" spans="1:48" x14ac:dyDescent="0.2">
      <c r="A6" s="51" t="s">
        <v>84</v>
      </c>
      <c r="B6" s="52" t="s">
        <v>83</v>
      </c>
      <c r="C6" s="49">
        <v>0</v>
      </c>
      <c r="D6" s="49">
        <v>0</v>
      </c>
      <c r="E6" s="49">
        <v>13806.601686267441</v>
      </c>
      <c r="F6" s="49">
        <v>0</v>
      </c>
      <c r="G6" s="49">
        <v>0</v>
      </c>
      <c r="H6" s="49">
        <v>0</v>
      </c>
      <c r="I6" s="49">
        <v>0</v>
      </c>
      <c r="J6" s="49">
        <v>0</v>
      </c>
      <c r="K6" s="49">
        <v>1.1058576508547264E-2</v>
      </c>
      <c r="L6" s="49">
        <v>0</v>
      </c>
      <c r="M6" s="49">
        <v>0</v>
      </c>
      <c r="N6" s="49">
        <v>0</v>
      </c>
      <c r="O6" s="49">
        <v>0</v>
      </c>
      <c r="P6" s="49">
        <v>0</v>
      </c>
      <c r="Q6" s="49">
        <v>0</v>
      </c>
      <c r="R6" s="49">
        <v>0</v>
      </c>
      <c r="S6" s="49">
        <v>0</v>
      </c>
      <c r="T6" s="98">
        <v>0</v>
      </c>
      <c r="U6" s="49">
        <v>10.853477419394352</v>
      </c>
      <c r="V6" s="49">
        <v>5.6417245064479468E-2</v>
      </c>
      <c r="W6" s="49">
        <v>11.863862375514298</v>
      </c>
      <c r="X6" s="49">
        <v>0</v>
      </c>
      <c r="Y6" s="49">
        <v>0</v>
      </c>
      <c r="Z6" s="49">
        <v>0</v>
      </c>
      <c r="AA6" s="49">
        <v>0</v>
      </c>
      <c r="AB6" s="49">
        <v>7.4323201604038385</v>
      </c>
      <c r="AC6" s="49">
        <v>0</v>
      </c>
      <c r="AD6" s="49">
        <v>0</v>
      </c>
      <c r="AE6" s="49">
        <v>0</v>
      </c>
      <c r="AF6" s="49">
        <v>0</v>
      </c>
      <c r="AG6" s="49">
        <v>0</v>
      </c>
      <c r="AH6" s="49">
        <v>0</v>
      </c>
      <c r="AI6" s="49">
        <v>0</v>
      </c>
      <c r="AJ6" s="49">
        <v>0</v>
      </c>
      <c r="AK6" s="49">
        <v>0</v>
      </c>
      <c r="AL6" s="49">
        <v>0</v>
      </c>
      <c r="AM6" s="49">
        <v>0</v>
      </c>
      <c r="AN6" s="49">
        <v>0</v>
      </c>
      <c r="AO6" s="48">
        <v>13836.818822044326</v>
      </c>
      <c r="AP6" s="48">
        <v>6498.3718364871502</v>
      </c>
      <c r="AQ6" s="48">
        <v>3942.8095700505924</v>
      </c>
      <c r="AR6" s="48">
        <v>3804.3100652603821</v>
      </c>
      <c r="AS6" s="47">
        <v>28082.310293842453</v>
      </c>
      <c r="AT6" s="41"/>
      <c r="AU6" s="41"/>
      <c r="AV6" s="46"/>
    </row>
    <row r="7" spans="1:48" x14ac:dyDescent="0.2">
      <c r="A7" s="51" t="s">
        <v>82</v>
      </c>
      <c r="B7" s="52" t="s">
        <v>81</v>
      </c>
      <c r="C7" s="49">
        <v>0</v>
      </c>
      <c r="D7" s="49">
        <v>0</v>
      </c>
      <c r="E7" s="49">
        <v>0</v>
      </c>
      <c r="F7" s="49">
        <v>668.30593648654474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98">
        <v>0</v>
      </c>
      <c r="U7" s="49">
        <v>0.34246166176235504</v>
      </c>
      <c r="V7" s="49">
        <v>0</v>
      </c>
      <c r="W7" s="49">
        <v>0</v>
      </c>
      <c r="X7" s="49">
        <v>0</v>
      </c>
      <c r="Y7" s="49">
        <v>0</v>
      </c>
      <c r="Z7" s="49">
        <v>0</v>
      </c>
      <c r="AA7" s="49">
        <v>0</v>
      </c>
      <c r="AB7" s="49">
        <v>0</v>
      </c>
      <c r="AC7" s="49">
        <v>0</v>
      </c>
      <c r="AD7" s="49">
        <v>0</v>
      </c>
      <c r="AE7" s="49">
        <v>0</v>
      </c>
      <c r="AF7" s="49">
        <v>0</v>
      </c>
      <c r="AG7" s="49">
        <v>0</v>
      </c>
      <c r="AH7" s="49">
        <v>7.1740673102575953E-2</v>
      </c>
      <c r="AI7" s="49">
        <v>0</v>
      </c>
      <c r="AJ7" s="49">
        <v>0</v>
      </c>
      <c r="AK7" s="49">
        <v>0</v>
      </c>
      <c r="AL7" s="49">
        <v>0</v>
      </c>
      <c r="AM7" s="49">
        <v>0</v>
      </c>
      <c r="AN7" s="49">
        <v>0</v>
      </c>
      <c r="AO7" s="48">
        <v>668.72013882140971</v>
      </c>
      <c r="AP7" s="48">
        <v>1376.2814847242539</v>
      </c>
      <c r="AQ7" s="48">
        <v>371.25399005597501</v>
      </c>
      <c r="AR7" s="48">
        <v>2216.4015800429625</v>
      </c>
      <c r="AS7" s="47">
        <v>4632.6571936446007</v>
      </c>
      <c r="AT7" s="41"/>
      <c r="AU7" s="41"/>
      <c r="AV7" s="46"/>
    </row>
    <row r="8" spans="1:48" x14ac:dyDescent="0.2">
      <c r="A8" s="51" t="s">
        <v>80</v>
      </c>
      <c r="B8" s="52" t="s">
        <v>79</v>
      </c>
      <c r="C8" s="49">
        <v>0</v>
      </c>
      <c r="D8" s="49">
        <v>0</v>
      </c>
      <c r="E8" s="49">
        <v>0</v>
      </c>
      <c r="F8" s="49">
        <v>0</v>
      </c>
      <c r="G8" s="49">
        <v>720.9099499319484</v>
      </c>
      <c r="H8" s="49">
        <v>0</v>
      </c>
      <c r="I8" s="49">
        <v>0</v>
      </c>
      <c r="J8" s="49">
        <v>0</v>
      </c>
      <c r="K8" s="49">
        <v>2.9797234296456194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1.284832170936812</v>
      </c>
      <c r="R8" s="49">
        <v>0</v>
      </c>
      <c r="S8" s="49">
        <v>0</v>
      </c>
      <c r="T8" s="98">
        <v>0</v>
      </c>
      <c r="U8" s="49">
        <v>3.9001651900951968</v>
      </c>
      <c r="V8" s="49">
        <v>0</v>
      </c>
      <c r="W8" s="49">
        <v>0</v>
      </c>
      <c r="X8" s="49">
        <v>7.822954442979424E-3</v>
      </c>
      <c r="Y8" s="49">
        <v>0</v>
      </c>
      <c r="Z8" s="49">
        <v>0</v>
      </c>
      <c r="AA8" s="49">
        <v>0</v>
      </c>
      <c r="AB8" s="49">
        <v>0</v>
      </c>
      <c r="AC8" s="49">
        <v>0</v>
      </c>
      <c r="AD8" s="49">
        <v>0</v>
      </c>
      <c r="AE8" s="49">
        <v>0</v>
      </c>
      <c r="AF8" s="49">
        <v>0</v>
      </c>
      <c r="AG8" s="49">
        <v>0</v>
      </c>
      <c r="AH8" s="49">
        <v>0</v>
      </c>
      <c r="AI8" s="49">
        <v>0</v>
      </c>
      <c r="AJ8" s="49">
        <v>0</v>
      </c>
      <c r="AK8" s="49">
        <v>0</v>
      </c>
      <c r="AL8" s="49">
        <v>0</v>
      </c>
      <c r="AM8" s="49">
        <v>0</v>
      </c>
      <c r="AN8" s="49">
        <v>0</v>
      </c>
      <c r="AO8" s="48">
        <v>729.08249367706912</v>
      </c>
      <c r="AP8" s="48">
        <v>629.62278826728743</v>
      </c>
      <c r="AQ8" s="48">
        <v>117.91204478500458</v>
      </c>
      <c r="AR8" s="48">
        <v>1118.7446759609427</v>
      </c>
      <c r="AS8" s="47">
        <v>2595.3620026903036</v>
      </c>
      <c r="AT8" s="41"/>
      <c r="AU8" s="41"/>
      <c r="AV8" s="46"/>
    </row>
    <row r="9" spans="1:48" x14ac:dyDescent="0.2">
      <c r="A9" s="51">
        <v>19</v>
      </c>
      <c r="B9" s="50" t="s">
        <v>78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256.49413826803732</v>
      </c>
      <c r="I9" s="49">
        <v>0</v>
      </c>
      <c r="J9" s="49">
        <v>0</v>
      </c>
      <c r="K9" s="49">
        <v>0</v>
      </c>
      <c r="L9" s="49">
        <v>0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98">
        <v>0</v>
      </c>
      <c r="U9" s="49">
        <v>0</v>
      </c>
      <c r="V9" s="49">
        <v>0</v>
      </c>
      <c r="W9" s="49">
        <v>0</v>
      </c>
      <c r="X9" s="49">
        <v>0</v>
      </c>
      <c r="Y9" s="49">
        <v>0</v>
      </c>
      <c r="Z9" s="49">
        <v>0</v>
      </c>
      <c r="AA9" s="49">
        <v>0</v>
      </c>
      <c r="AB9" s="49">
        <v>0</v>
      </c>
      <c r="AC9" s="49">
        <v>0</v>
      </c>
      <c r="AD9" s="49">
        <v>0</v>
      </c>
      <c r="AE9" s="49">
        <v>0</v>
      </c>
      <c r="AF9" s="49">
        <v>0</v>
      </c>
      <c r="AG9" s="49">
        <v>0</v>
      </c>
      <c r="AH9" s="49">
        <v>0</v>
      </c>
      <c r="AI9" s="49">
        <v>0</v>
      </c>
      <c r="AJ9" s="49">
        <v>0</v>
      </c>
      <c r="AK9" s="49">
        <v>0</v>
      </c>
      <c r="AL9" s="49">
        <v>0</v>
      </c>
      <c r="AM9" s="49">
        <v>0</v>
      </c>
      <c r="AN9" s="49">
        <v>0</v>
      </c>
      <c r="AO9" s="48">
        <v>256.49413826803732</v>
      </c>
      <c r="AP9" s="48">
        <v>1442.8538217232704</v>
      </c>
      <c r="AQ9" s="48">
        <v>1158.3892829163938</v>
      </c>
      <c r="AR9" s="48">
        <v>2370.8445628682389</v>
      </c>
      <c r="AS9" s="47">
        <v>5228.5818057759407</v>
      </c>
      <c r="AT9" s="41"/>
      <c r="AU9" s="41"/>
      <c r="AV9" s="46"/>
    </row>
    <row r="10" spans="1:48" x14ac:dyDescent="0.2">
      <c r="A10" s="51">
        <v>20</v>
      </c>
      <c r="B10" s="50" t="s">
        <v>77</v>
      </c>
      <c r="C10" s="49">
        <v>0</v>
      </c>
      <c r="D10" s="49">
        <v>0</v>
      </c>
      <c r="E10" s="49">
        <v>0.40795581279760329</v>
      </c>
      <c r="F10" s="49">
        <v>0</v>
      </c>
      <c r="G10" s="49">
        <v>3.9409001102128007</v>
      </c>
      <c r="H10" s="49">
        <v>0</v>
      </c>
      <c r="I10" s="49">
        <v>740.07488007615871</v>
      </c>
      <c r="J10" s="49">
        <v>1.0418015014089903</v>
      </c>
      <c r="K10" s="49">
        <v>1.3284912221614176</v>
      </c>
      <c r="L10" s="49">
        <v>0</v>
      </c>
      <c r="M10" s="49">
        <v>0</v>
      </c>
      <c r="N10" s="49">
        <v>0</v>
      </c>
      <c r="O10" s="49">
        <v>0</v>
      </c>
      <c r="P10" s="49">
        <v>0</v>
      </c>
      <c r="Q10" s="49">
        <v>1.8520371497223438</v>
      </c>
      <c r="R10" s="49">
        <v>0</v>
      </c>
      <c r="S10" s="49">
        <v>0</v>
      </c>
      <c r="T10" s="98">
        <v>0</v>
      </c>
      <c r="U10" s="49">
        <v>2.7850286936791138</v>
      </c>
      <c r="V10" s="49">
        <v>0</v>
      </c>
      <c r="W10" s="49">
        <v>0</v>
      </c>
      <c r="X10" s="49">
        <v>0</v>
      </c>
      <c r="Y10" s="49">
        <v>0</v>
      </c>
      <c r="Z10" s="49">
        <v>0</v>
      </c>
      <c r="AA10" s="49">
        <v>0</v>
      </c>
      <c r="AB10" s="49">
        <v>5.4069393307125324E-3</v>
      </c>
      <c r="AC10" s="49">
        <v>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49">
        <v>0</v>
      </c>
      <c r="AJ10" s="49">
        <v>0</v>
      </c>
      <c r="AK10" s="49">
        <v>0</v>
      </c>
      <c r="AL10" s="49">
        <v>0</v>
      </c>
      <c r="AM10" s="49">
        <v>0</v>
      </c>
      <c r="AN10" s="49">
        <v>0</v>
      </c>
      <c r="AO10" s="48">
        <v>751.43650150547171</v>
      </c>
      <c r="AP10" s="48">
        <v>1244.632994733545</v>
      </c>
      <c r="AQ10" s="48">
        <v>324.57826927069351</v>
      </c>
      <c r="AR10" s="48">
        <v>2402.2428470941131</v>
      </c>
      <c r="AS10" s="47">
        <v>4722.8906126038237</v>
      </c>
      <c r="AT10" s="41"/>
      <c r="AU10" s="41"/>
      <c r="AV10" s="46"/>
    </row>
    <row r="11" spans="1:48" ht="29" x14ac:dyDescent="0.2">
      <c r="A11" s="51">
        <v>21</v>
      </c>
      <c r="B11" s="50" t="s">
        <v>76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437.76545245511215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98">
        <v>0</v>
      </c>
      <c r="U11" s="49">
        <v>5.5165182932293833E-2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8">
        <v>437.82061763804444</v>
      </c>
      <c r="AP11" s="48">
        <v>757.13820309198218</v>
      </c>
      <c r="AQ11" s="48">
        <v>277.29792779527202</v>
      </c>
      <c r="AR11" s="48">
        <v>1579.0082071150719</v>
      </c>
      <c r="AS11" s="47">
        <v>3051.2649556403703</v>
      </c>
      <c r="AT11" s="41"/>
      <c r="AU11" s="41"/>
      <c r="AV11" s="46"/>
    </row>
    <row r="12" spans="1:48" ht="29" x14ac:dyDescent="0.2">
      <c r="A12" s="51" t="s">
        <v>75</v>
      </c>
      <c r="B12" s="50" t="s">
        <v>74</v>
      </c>
      <c r="C12" s="49">
        <v>0</v>
      </c>
      <c r="D12" s="49">
        <v>24.153463007507114</v>
      </c>
      <c r="E12" s="49">
        <v>2.4582893132428816</v>
      </c>
      <c r="F12" s="49">
        <v>0.85865734741776989</v>
      </c>
      <c r="G12" s="49">
        <v>0</v>
      </c>
      <c r="H12" s="49">
        <v>0</v>
      </c>
      <c r="I12" s="49">
        <v>5.8197824969382657</v>
      </c>
      <c r="J12" s="49">
        <v>0</v>
      </c>
      <c r="K12" s="49">
        <v>3553.760619592585</v>
      </c>
      <c r="L12" s="49">
        <v>9.2565314567774131</v>
      </c>
      <c r="M12" s="49">
        <v>0</v>
      </c>
      <c r="N12" s="49">
        <v>1.359549862084096</v>
      </c>
      <c r="O12" s="49">
        <v>0.41137662305006439</v>
      </c>
      <c r="P12" s="49">
        <v>0</v>
      </c>
      <c r="Q12" s="49">
        <v>1.3863410376169707</v>
      </c>
      <c r="R12" s="49">
        <v>0</v>
      </c>
      <c r="S12" s="49">
        <v>0</v>
      </c>
      <c r="T12" s="98">
        <v>18.978173242092353</v>
      </c>
      <c r="U12" s="49">
        <v>5.5007579020453159</v>
      </c>
      <c r="V12" s="49">
        <v>6.0641818207944107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49">
        <v>0</v>
      </c>
      <c r="AD12" s="49">
        <v>0</v>
      </c>
      <c r="AE12" s="49">
        <v>0</v>
      </c>
      <c r="AF12" s="49">
        <v>0</v>
      </c>
      <c r="AG12" s="49">
        <v>0</v>
      </c>
      <c r="AH12" s="49">
        <v>0</v>
      </c>
      <c r="AI12" s="49">
        <v>0</v>
      </c>
      <c r="AJ12" s="49">
        <v>0</v>
      </c>
      <c r="AK12" s="49">
        <v>0</v>
      </c>
      <c r="AL12" s="49">
        <v>0</v>
      </c>
      <c r="AM12" s="49">
        <v>0</v>
      </c>
      <c r="AN12" s="49">
        <v>0</v>
      </c>
      <c r="AO12" s="48">
        <v>3630.0077237021519</v>
      </c>
      <c r="AP12" s="48">
        <v>1520.7935166588484</v>
      </c>
      <c r="AQ12" s="48">
        <v>355.05064089604548</v>
      </c>
      <c r="AR12" s="48">
        <v>2469.1346109162896</v>
      </c>
      <c r="AS12" s="47">
        <v>7974.9864921733351</v>
      </c>
      <c r="AT12" s="41"/>
      <c r="AU12" s="41"/>
      <c r="AV12" s="46"/>
    </row>
    <row r="13" spans="1:48" ht="29" x14ac:dyDescent="0.2">
      <c r="A13" s="51" t="s">
        <v>73</v>
      </c>
      <c r="B13" s="50" t="s">
        <v>72</v>
      </c>
      <c r="C13" s="49">
        <v>0</v>
      </c>
      <c r="D13" s="49">
        <v>0</v>
      </c>
      <c r="E13" s="49">
        <v>2.3582793103752966</v>
      </c>
      <c r="F13" s="49">
        <v>10.093990485200806</v>
      </c>
      <c r="G13" s="49">
        <v>0</v>
      </c>
      <c r="H13" s="49">
        <v>0</v>
      </c>
      <c r="I13" s="49">
        <v>0</v>
      </c>
      <c r="J13" s="49">
        <v>0</v>
      </c>
      <c r="K13" s="49">
        <v>27.777157294795646</v>
      </c>
      <c r="L13" s="49">
        <v>2072.0418475131323</v>
      </c>
      <c r="M13" s="49">
        <v>0</v>
      </c>
      <c r="N13" s="49">
        <v>0.71369088640988076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98">
        <v>0</v>
      </c>
      <c r="U13" s="49">
        <v>3.5640981894791102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49">
        <v>0</v>
      </c>
      <c r="AD13" s="49">
        <v>0</v>
      </c>
      <c r="AE13" s="49">
        <v>0</v>
      </c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49">
        <v>0</v>
      </c>
      <c r="AL13" s="49">
        <v>0</v>
      </c>
      <c r="AM13" s="49">
        <v>0</v>
      </c>
      <c r="AN13" s="49">
        <v>0</v>
      </c>
      <c r="AO13" s="48">
        <v>2116.5490636793929</v>
      </c>
      <c r="AP13" s="48">
        <v>1086.7503486037067</v>
      </c>
      <c r="AQ13" s="48">
        <v>219.56286046343874</v>
      </c>
      <c r="AR13" s="48">
        <v>3550.8447676257229</v>
      </c>
      <c r="AS13" s="47">
        <v>6973.707040372261</v>
      </c>
      <c r="AT13" s="41"/>
      <c r="AU13" s="41"/>
      <c r="AV13" s="46"/>
    </row>
    <row r="14" spans="1:48" x14ac:dyDescent="0.2">
      <c r="A14" s="51">
        <v>26</v>
      </c>
      <c r="B14" s="50" t="s">
        <v>71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3.2381958339416506</v>
      </c>
      <c r="N14" s="49">
        <v>0</v>
      </c>
      <c r="O14" s="49">
        <v>0</v>
      </c>
      <c r="P14" s="49">
        <v>0</v>
      </c>
      <c r="Q14" s="49">
        <v>5.9822155263850922E-2</v>
      </c>
      <c r="R14" s="49">
        <v>0</v>
      </c>
      <c r="S14" s="49">
        <v>0</v>
      </c>
      <c r="T14" s="98">
        <v>0</v>
      </c>
      <c r="U14" s="49">
        <v>0</v>
      </c>
      <c r="V14" s="49">
        <v>0</v>
      </c>
      <c r="W14" s="49">
        <v>0</v>
      </c>
      <c r="X14" s="49">
        <v>0</v>
      </c>
      <c r="Y14" s="49">
        <v>0</v>
      </c>
      <c r="Z14" s="49">
        <v>0</v>
      </c>
      <c r="AA14" s="49">
        <v>0</v>
      </c>
      <c r="AB14" s="49">
        <v>0</v>
      </c>
      <c r="AC14" s="49">
        <v>0</v>
      </c>
      <c r="AD14" s="49">
        <v>0</v>
      </c>
      <c r="AE14" s="49">
        <v>0</v>
      </c>
      <c r="AF14" s="49">
        <v>0</v>
      </c>
      <c r="AG14" s="49">
        <v>0</v>
      </c>
      <c r="AH14" s="49">
        <v>0</v>
      </c>
      <c r="AI14" s="49">
        <v>0</v>
      </c>
      <c r="AJ14" s="49">
        <v>0</v>
      </c>
      <c r="AK14" s="49">
        <v>0</v>
      </c>
      <c r="AL14" s="49">
        <v>0</v>
      </c>
      <c r="AM14" s="49">
        <v>0</v>
      </c>
      <c r="AN14" s="49">
        <v>0</v>
      </c>
      <c r="AO14" s="48">
        <v>3.2980179892055013</v>
      </c>
      <c r="AP14" s="48">
        <v>869.340048582534</v>
      </c>
      <c r="AQ14" s="48">
        <v>303.38254140040584</v>
      </c>
      <c r="AR14" s="48">
        <v>2508.2002244629389</v>
      </c>
      <c r="AS14" s="47">
        <v>3684.220832435084</v>
      </c>
      <c r="AT14" s="41"/>
      <c r="AU14" s="41"/>
      <c r="AV14" s="46"/>
    </row>
    <row r="15" spans="1:48" x14ac:dyDescent="0.2">
      <c r="A15" s="51">
        <v>27</v>
      </c>
      <c r="B15" s="50" t="s">
        <v>70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248.10510447654548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98">
        <v>0</v>
      </c>
      <c r="U15" s="49">
        <v>0</v>
      </c>
      <c r="V15" s="49">
        <v>0</v>
      </c>
      <c r="W15" s="49">
        <v>0</v>
      </c>
      <c r="X15" s="49">
        <v>0</v>
      </c>
      <c r="Y15" s="49">
        <v>0</v>
      </c>
      <c r="Z15" s="49">
        <v>0</v>
      </c>
      <c r="AA15" s="49">
        <v>0</v>
      </c>
      <c r="AB15" s="49">
        <v>0</v>
      </c>
      <c r="AC15" s="49">
        <v>0</v>
      </c>
      <c r="AD15" s="49">
        <v>0</v>
      </c>
      <c r="AE15" s="49">
        <v>0</v>
      </c>
      <c r="AF15" s="49">
        <v>0</v>
      </c>
      <c r="AG15" s="49">
        <v>0</v>
      </c>
      <c r="AH15" s="49">
        <v>0</v>
      </c>
      <c r="AI15" s="49">
        <v>0</v>
      </c>
      <c r="AJ15" s="49">
        <v>0</v>
      </c>
      <c r="AK15" s="49">
        <v>0</v>
      </c>
      <c r="AL15" s="49">
        <v>0</v>
      </c>
      <c r="AM15" s="49">
        <v>0</v>
      </c>
      <c r="AN15" s="49">
        <v>0</v>
      </c>
      <c r="AO15" s="48">
        <v>248.10510447654548</v>
      </c>
      <c r="AP15" s="48">
        <v>938.82779935688234</v>
      </c>
      <c r="AQ15" s="48">
        <v>266.11902826530456</v>
      </c>
      <c r="AR15" s="48">
        <v>1682.8778153357084</v>
      </c>
      <c r="AS15" s="47">
        <v>3135.9297474344407</v>
      </c>
      <c r="AT15" s="41"/>
      <c r="AU15" s="41"/>
      <c r="AV15" s="46"/>
    </row>
    <row r="16" spans="1:48" x14ac:dyDescent="0.2">
      <c r="A16" s="51">
        <v>28</v>
      </c>
      <c r="B16" s="50" t="s">
        <v>69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59.457487836754872</v>
      </c>
      <c r="P16" s="49">
        <v>0</v>
      </c>
      <c r="Q16" s="49">
        <v>0</v>
      </c>
      <c r="R16" s="49">
        <v>0</v>
      </c>
      <c r="S16" s="49">
        <v>0</v>
      </c>
      <c r="T16" s="98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49">
        <v>0</v>
      </c>
      <c r="AD16" s="49">
        <v>0</v>
      </c>
      <c r="AE16" s="49">
        <v>0</v>
      </c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49">
        <v>0</v>
      </c>
      <c r="AL16" s="49">
        <v>0</v>
      </c>
      <c r="AM16" s="49">
        <v>0</v>
      </c>
      <c r="AN16" s="49">
        <v>0</v>
      </c>
      <c r="AO16" s="48">
        <v>59.457487836754872</v>
      </c>
      <c r="AP16" s="48">
        <v>837.26943387896608</v>
      </c>
      <c r="AQ16" s="48">
        <v>151.09673994818402</v>
      </c>
      <c r="AR16" s="48">
        <v>2705.0820411841291</v>
      </c>
      <c r="AS16" s="47">
        <v>3752.9057028480343</v>
      </c>
      <c r="AT16" s="41"/>
      <c r="AU16" s="41"/>
      <c r="AV16" s="46"/>
    </row>
    <row r="17" spans="1:48" x14ac:dyDescent="0.2">
      <c r="A17" s="51" t="s">
        <v>68</v>
      </c>
      <c r="B17" s="50" t="s">
        <v>67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49">
        <v>0</v>
      </c>
      <c r="P17" s="49">
        <v>79.749223276745994</v>
      </c>
      <c r="Q17" s="49">
        <v>0</v>
      </c>
      <c r="R17" s="49">
        <v>0</v>
      </c>
      <c r="S17" s="49">
        <v>0</v>
      </c>
      <c r="T17" s="98">
        <v>0</v>
      </c>
      <c r="U17" s="49">
        <v>0</v>
      </c>
      <c r="V17" s="49">
        <v>0</v>
      </c>
      <c r="W17" s="49">
        <v>0</v>
      </c>
      <c r="X17" s="49">
        <v>0</v>
      </c>
      <c r="Y17" s="49">
        <v>0</v>
      </c>
      <c r="Z17" s="49">
        <v>0</v>
      </c>
      <c r="AA17" s="49">
        <v>0</v>
      </c>
      <c r="AB17" s="49">
        <v>0</v>
      </c>
      <c r="AC17" s="49">
        <v>0</v>
      </c>
      <c r="AD17" s="49">
        <v>0</v>
      </c>
      <c r="AE17" s="49">
        <v>0</v>
      </c>
      <c r="AF17" s="49">
        <v>0</v>
      </c>
      <c r="AG17" s="49">
        <v>0</v>
      </c>
      <c r="AH17" s="49">
        <v>0</v>
      </c>
      <c r="AI17" s="49">
        <v>0</v>
      </c>
      <c r="AJ17" s="49">
        <v>0</v>
      </c>
      <c r="AK17" s="49">
        <v>0</v>
      </c>
      <c r="AL17" s="49">
        <v>0</v>
      </c>
      <c r="AM17" s="49">
        <v>0</v>
      </c>
      <c r="AN17" s="49">
        <v>0</v>
      </c>
      <c r="AO17" s="48">
        <v>79.749223276745994</v>
      </c>
      <c r="AP17" s="48">
        <v>2407.0810085053718</v>
      </c>
      <c r="AQ17" s="48">
        <v>568.46873388540348</v>
      </c>
      <c r="AR17" s="48">
        <v>11519.168109284334</v>
      </c>
      <c r="AS17" s="47">
        <v>14574.467074951854</v>
      </c>
      <c r="AT17" s="41"/>
      <c r="AU17" s="41"/>
      <c r="AV17" s="46"/>
    </row>
    <row r="18" spans="1:48" ht="29" x14ac:dyDescent="0.2">
      <c r="A18" s="51" t="s">
        <v>66</v>
      </c>
      <c r="B18" s="52" t="s">
        <v>65</v>
      </c>
      <c r="C18" s="49">
        <v>0</v>
      </c>
      <c r="D18" s="49">
        <v>0</v>
      </c>
      <c r="E18" s="49">
        <v>0.10521929380009992</v>
      </c>
      <c r="F18" s="49">
        <v>0.16616953288719469</v>
      </c>
      <c r="G18" s="49">
        <v>0</v>
      </c>
      <c r="H18" s="49">
        <v>0</v>
      </c>
      <c r="I18" s="49">
        <v>0</v>
      </c>
      <c r="J18" s="49">
        <v>0</v>
      </c>
      <c r="K18" s="49">
        <v>0.32971924422085874</v>
      </c>
      <c r="L18" s="49">
        <v>4.7363122425871094</v>
      </c>
      <c r="M18" s="49">
        <v>0</v>
      </c>
      <c r="N18" s="49">
        <v>0.6607524111171208</v>
      </c>
      <c r="O18" s="49">
        <v>0.26184199155818444</v>
      </c>
      <c r="P18" s="49">
        <v>0</v>
      </c>
      <c r="Q18" s="49">
        <v>678.53408644774254</v>
      </c>
      <c r="R18" s="49">
        <v>4.9630225058563161E-2</v>
      </c>
      <c r="S18" s="49">
        <v>0</v>
      </c>
      <c r="T18" s="98">
        <v>0</v>
      </c>
      <c r="U18" s="49">
        <v>6.9724157049609907</v>
      </c>
      <c r="V18" s="49">
        <v>0.72665675336196511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9">
        <v>0</v>
      </c>
      <c r="AG18" s="49">
        <v>0</v>
      </c>
      <c r="AH18" s="49">
        <v>0</v>
      </c>
      <c r="AI18" s="49">
        <v>6.247571168798518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8">
        <v>698.79037501609321</v>
      </c>
      <c r="AP18" s="48">
        <v>625.52594578435219</v>
      </c>
      <c r="AQ18" s="48">
        <v>251.41951470475618</v>
      </c>
      <c r="AR18" s="48">
        <v>1553.1350969969567</v>
      </c>
      <c r="AS18" s="47">
        <v>3128.8709325021582</v>
      </c>
      <c r="AT18" s="41"/>
      <c r="AU18" s="41"/>
      <c r="AV18" s="46"/>
    </row>
    <row r="19" spans="1:48" x14ac:dyDescent="0.2">
      <c r="A19" s="51" t="s">
        <v>64</v>
      </c>
      <c r="B19" s="50" t="s">
        <v>63</v>
      </c>
      <c r="C19" s="49">
        <v>0</v>
      </c>
      <c r="D19" s="49">
        <v>0</v>
      </c>
      <c r="E19" s="49">
        <v>1.0463449755777243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1.2826311084300779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2844.4758495890505</v>
      </c>
      <c r="S19" s="49">
        <v>160.41046969672789</v>
      </c>
      <c r="T19" s="98">
        <v>0.78082739322467154</v>
      </c>
      <c r="U19" s="49">
        <v>109.31826808859279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1.3540395259069511</v>
      </c>
      <c r="AC19" s="49">
        <v>0</v>
      </c>
      <c r="AD19" s="49">
        <v>0</v>
      </c>
      <c r="AE19" s="49">
        <v>0</v>
      </c>
      <c r="AF19" s="49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8">
        <v>3118.668430377511</v>
      </c>
      <c r="AP19" s="48">
        <v>317.80491799577419</v>
      </c>
      <c r="AQ19" s="48">
        <v>385.26657956599854</v>
      </c>
      <c r="AR19" s="48">
        <v>1138.3411980847025</v>
      </c>
      <c r="AS19" s="47">
        <v>4960.0811260239861</v>
      </c>
      <c r="AT19" s="41"/>
      <c r="AU19" s="41"/>
      <c r="AV19" s="46"/>
    </row>
    <row r="20" spans="1:48" ht="29" x14ac:dyDescent="0.2">
      <c r="A20" s="51" t="s">
        <v>62</v>
      </c>
      <c r="B20" s="50" t="s">
        <v>61</v>
      </c>
      <c r="C20" s="49">
        <v>0</v>
      </c>
      <c r="D20" s="49">
        <v>9.0086960938415533E-2</v>
      </c>
      <c r="E20" s="49">
        <v>0.75919335439017699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928.22778936609302</v>
      </c>
      <c r="T20" s="98">
        <v>0</v>
      </c>
      <c r="U20" s="49">
        <v>0.67915489931792883</v>
      </c>
      <c r="V20" s="49">
        <v>0</v>
      </c>
      <c r="W20" s="49">
        <v>0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49">
        <v>0</v>
      </c>
      <c r="AD20" s="49">
        <v>0</v>
      </c>
      <c r="AE20" s="49">
        <v>0</v>
      </c>
      <c r="AF20" s="49">
        <v>0</v>
      </c>
      <c r="AG20" s="49">
        <v>0</v>
      </c>
      <c r="AH20" s="49">
        <v>0</v>
      </c>
      <c r="AI20" s="49">
        <v>0</v>
      </c>
      <c r="AJ20" s="49">
        <v>0</v>
      </c>
      <c r="AK20" s="49">
        <v>0</v>
      </c>
      <c r="AL20" s="49">
        <v>0</v>
      </c>
      <c r="AM20" s="49">
        <v>0</v>
      </c>
      <c r="AN20" s="49">
        <v>0</v>
      </c>
      <c r="AO20" s="48">
        <v>929.75622458073951</v>
      </c>
      <c r="AP20" s="48">
        <v>0</v>
      </c>
      <c r="AQ20" s="48">
        <v>13.146104670996339</v>
      </c>
      <c r="AR20" s="48">
        <v>59.799171338729906</v>
      </c>
      <c r="AS20" s="47">
        <v>1002.7015005904658</v>
      </c>
      <c r="AT20" s="41"/>
      <c r="AU20" s="41"/>
      <c r="AV20" s="46"/>
    </row>
    <row r="21" spans="1:48" x14ac:dyDescent="0.2">
      <c r="A21" s="51" t="s">
        <v>60</v>
      </c>
      <c r="B21" s="52" t="s">
        <v>59</v>
      </c>
      <c r="C21" s="98">
        <v>0</v>
      </c>
      <c r="D21" s="98">
        <v>1.7460130750816092</v>
      </c>
      <c r="E21" s="98">
        <v>0</v>
      </c>
      <c r="F21" s="98">
        <v>0</v>
      </c>
      <c r="G21" s="98">
        <v>0</v>
      </c>
      <c r="H21" s="98">
        <v>1.6699492809101735</v>
      </c>
      <c r="I21" s="98">
        <v>3.6421348123355339E-2</v>
      </c>
      <c r="J21" s="98">
        <v>0</v>
      </c>
      <c r="K21" s="98">
        <v>132.29909278082198</v>
      </c>
      <c r="L21" s="98">
        <v>5.8490024133529754</v>
      </c>
      <c r="M21" s="98">
        <v>0</v>
      </c>
      <c r="N21" s="98">
        <v>0.2857453462266662</v>
      </c>
      <c r="O21" s="98">
        <v>0</v>
      </c>
      <c r="P21" s="98">
        <v>0</v>
      </c>
      <c r="Q21" s="98">
        <v>16.526446050572421</v>
      </c>
      <c r="R21" s="98">
        <v>81.274020407663414</v>
      </c>
      <c r="S21" s="98">
        <v>43.84481663245041</v>
      </c>
      <c r="T21" s="98">
        <v>18803.340524856227</v>
      </c>
      <c r="U21" s="98">
        <v>28.699410107504217</v>
      </c>
      <c r="V21" s="98">
        <v>2.4405227738947177</v>
      </c>
      <c r="W21" s="98">
        <v>13.759488603546558</v>
      </c>
      <c r="X21" s="98">
        <v>0</v>
      </c>
      <c r="Y21" s="98">
        <v>8.0009931111146582</v>
      </c>
      <c r="Z21" s="98">
        <v>0</v>
      </c>
      <c r="AA21" s="98">
        <v>0</v>
      </c>
      <c r="AB21" s="98">
        <v>3.9379020634828694</v>
      </c>
      <c r="AC21" s="98">
        <v>6.3420682204918251</v>
      </c>
      <c r="AD21" s="98">
        <v>0</v>
      </c>
      <c r="AE21" s="98">
        <v>0</v>
      </c>
      <c r="AF21" s="98">
        <v>0.93511699170736018</v>
      </c>
      <c r="AG21" s="98">
        <v>0</v>
      </c>
      <c r="AH21" s="98">
        <v>0</v>
      </c>
      <c r="AI21" s="98">
        <v>4.4994933999372222</v>
      </c>
      <c r="AJ21" s="98">
        <v>0</v>
      </c>
      <c r="AK21" s="98">
        <v>0</v>
      </c>
      <c r="AL21" s="98">
        <v>1.1241380768102507</v>
      </c>
      <c r="AM21" s="98">
        <v>0</v>
      </c>
      <c r="AN21" s="98">
        <v>0</v>
      </c>
      <c r="AO21" s="99">
        <v>19156.611165539922</v>
      </c>
      <c r="AP21" s="99">
        <v>0</v>
      </c>
      <c r="AQ21" s="99">
        <v>2066.4996953602504</v>
      </c>
      <c r="AR21" s="99">
        <v>56.49508455973325</v>
      </c>
      <c r="AS21" s="100">
        <v>21279.605945459902</v>
      </c>
      <c r="AT21" s="41"/>
      <c r="AU21" s="41"/>
      <c r="AV21" s="46"/>
    </row>
    <row r="22" spans="1:48" ht="29" x14ac:dyDescent="0.2">
      <c r="A22" s="51" t="s">
        <v>58</v>
      </c>
      <c r="B22" s="52" t="s">
        <v>57</v>
      </c>
      <c r="C22" s="49">
        <v>0</v>
      </c>
      <c r="D22" s="49">
        <v>63.663470468004682</v>
      </c>
      <c r="E22" s="49">
        <v>522.37163966097398</v>
      </c>
      <c r="F22" s="49">
        <v>5.5914679225058483</v>
      </c>
      <c r="G22" s="49">
        <v>26.64790461690643</v>
      </c>
      <c r="H22" s="49">
        <v>7.7772497355668584</v>
      </c>
      <c r="I22" s="49">
        <v>46.215079796748093</v>
      </c>
      <c r="J22" s="49">
        <v>2.1526547744810958</v>
      </c>
      <c r="K22" s="49">
        <v>95.480158592743408</v>
      </c>
      <c r="L22" s="49">
        <v>873.29745583975375</v>
      </c>
      <c r="M22" s="49">
        <v>0</v>
      </c>
      <c r="N22" s="49">
        <v>0.75671081463477163</v>
      </c>
      <c r="O22" s="49">
        <v>5.4352988533546824</v>
      </c>
      <c r="P22" s="49">
        <v>4.5456238735832412E-2</v>
      </c>
      <c r="Q22" s="49">
        <v>19.861229608501723</v>
      </c>
      <c r="R22" s="49">
        <v>0</v>
      </c>
      <c r="S22" s="49">
        <v>0</v>
      </c>
      <c r="T22" s="98">
        <v>44.897434336845819</v>
      </c>
      <c r="U22" s="49">
        <v>19077.289210329855</v>
      </c>
      <c r="V22" s="49">
        <v>107.15466470405249</v>
      </c>
      <c r="W22" s="49">
        <v>0.56201799450796597</v>
      </c>
      <c r="X22" s="49">
        <v>0</v>
      </c>
      <c r="Y22" s="49">
        <v>0.10108337839737681</v>
      </c>
      <c r="Z22" s="49">
        <v>4.417615843431065E-2</v>
      </c>
      <c r="AA22" s="49">
        <v>0</v>
      </c>
      <c r="AB22" s="49">
        <v>12.487024956209446</v>
      </c>
      <c r="AC22" s="49">
        <v>0</v>
      </c>
      <c r="AD22" s="49">
        <v>0</v>
      </c>
      <c r="AE22" s="49">
        <v>267.47229547029684</v>
      </c>
      <c r="AF22" s="49">
        <v>30.098236937443588</v>
      </c>
      <c r="AG22" s="49">
        <v>0</v>
      </c>
      <c r="AH22" s="49">
        <v>1.4626228948257161</v>
      </c>
      <c r="AI22" s="49">
        <v>4.2838956666865728</v>
      </c>
      <c r="AJ22" s="49">
        <v>0</v>
      </c>
      <c r="AK22" s="49">
        <v>2.594875878218637</v>
      </c>
      <c r="AL22" s="49">
        <v>31.794531911772353</v>
      </c>
      <c r="AM22" s="49">
        <v>0</v>
      </c>
      <c r="AN22" s="49">
        <v>0</v>
      </c>
      <c r="AO22" s="48">
        <v>21249.53784754045</v>
      </c>
      <c r="AP22" s="48">
        <v>-20734.258716632474</v>
      </c>
      <c r="AQ22" s="48">
        <v>8.7373107023188723</v>
      </c>
      <c r="AR22" s="48">
        <v>0</v>
      </c>
      <c r="AS22" s="47">
        <v>524.01644161030242</v>
      </c>
      <c r="AT22" s="41"/>
      <c r="AU22" s="41"/>
      <c r="AV22" s="46"/>
    </row>
    <row r="23" spans="1:48" x14ac:dyDescent="0.2">
      <c r="A23" s="51" t="s">
        <v>56</v>
      </c>
      <c r="B23" s="50" t="s">
        <v>55</v>
      </c>
      <c r="C23" s="49">
        <v>0</v>
      </c>
      <c r="D23" s="49">
        <v>4.3552192261972653</v>
      </c>
      <c r="E23" s="49">
        <v>3.7920195548178297</v>
      </c>
      <c r="F23" s="49">
        <v>0</v>
      </c>
      <c r="G23" s="49">
        <v>1.6276407936700412</v>
      </c>
      <c r="H23" s="49">
        <v>0</v>
      </c>
      <c r="I23" s="49">
        <v>0.18157615830052939</v>
      </c>
      <c r="J23" s="49">
        <v>0</v>
      </c>
      <c r="K23" s="49">
        <v>12.078687885833808</v>
      </c>
      <c r="L23" s="49">
        <v>9.8876411846849324E-2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98">
        <v>1.9884103391369246</v>
      </c>
      <c r="U23" s="49">
        <v>20.240228274737724</v>
      </c>
      <c r="V23" s="49">
        <v>9562.9968694569543</v>
      </c>
      <c r="W23" s="49">
        <v>0</v>
      </c>
      <c r="X23" s="49">
        <v>0</v>
      </c>
      <c r="Y23" s="49">
        <v>0</v>
      </c>
      <c r="Z23" s="49">
        <v>36.523181733149883</v>
      </c>
      <c r="AA23" s="49">
        <v>0</v>
      </c>
      <c r="AB23" s="49">
        <v>12.102335883729996</v>
      </c>
      <c r="AC23" s="49">
        <v>0</v>
      </c>
      <c r="AD23" s="49">
        <v>0</v>
      </c>
      <c r="AE23" s="49">
        <v>0</v>
      </c>
      <c r="AF23" s="49">
        <v>0.65384997028096437</v>
      </c>
      <c r="AG23" s="49">
        <v>0</v>
      </c>
      <c r="AH23" s="49">
        <v>0.41249031130235386</v>
      </c>
      <c r="AI23" s="49">
        <v>1.0721073990549275</v>
      </c>
      <c r="AJ23" s="49">
        <v>0</v>
      </c>
      <c r="AK23" s="49">
        <v>0</v>
      </c>
      <c r="AL23" s="49">
        <v>0</v>
      </c>
      <c r="AM23" s="49">
        <v>0</v>
      </c>
      <c r="AN23" s="49">
        <v>0</v>
      </c>
      <c r="AO23" s="48">
        <v>9658.1234933990127</v>
      </c>
      <c r="AP23" s="48">
        <v>-3173.7981386765705</v>
      </c>
      <c r="AQ23" s="48">
        <v>266.57342060059113</v>
      </c>
      <c r="AR23" s="48">
        <v>6221.6799852583008</v>
      </c>
      <c r="AS23" s="47">
        <v>12972.578760581337</v>
      </c>
      <c r="AT23" s="41"/>
      <c r="AU23" s="41"/>
      <c r="AV23" s="46"/>
    </row>
    <row r="24" spans="1:48" x14ac:dyDescent="0.2">
      <c r="A24" s="51" t="s">
        <v>54</v>
      </c>
      <c r="B24" s="52" t="s">
        <v>53</v>
      </c>
      <c r="C24" s="49">
        <v>0</v>
      </c>
      <c r="D24" s="49">
        <v>0</v>
      </c>
      <c r="E24" s="49">
        <v>25.943287328684221</v>
      </c>
      <c r="F24" s="49">
        <v>0</v>
      </c>
      <c r="G24" s="49">
        <v>1.1309440187660984</v>
      </c>
      <c r="H24" s="49">
        <v>0</v>
      </c>
      <c r="I24" s="49">
        <v>0</v>
      </c>
      <c r="J24" s="49">
        <v>0</v>
      </c>
      <c r="K24" s="49">
        <v>1.7327049443909642E-2</v>
      </c>
      <c r="L24" s="49">
        <v>0.33782372517079678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98">
        <v>35.603612985172091</v>
      </c>
      <c r="U24" s="49">
        <v>3.8215738295228414</v>
      </c>
      <c r="V24" s="49">
        <v>0</v>
      </c>
      <c r="W24" s="49">
        <v>6567.9988505521233</v>
      </c>
      <c r="X24" s="49">
        <v>6.5733320537212174</v>
      </c>
      <c r="Y24" s="49">
        <v>0</v>
      </c>
      <c r="Z24" s="49">
        <v>0</v>
      </c>
      <c r="AA24" s="49">
        <v>0</v>
      </c>
      <c r="AB24" s="49">
        <v>9.9501305419034018</v>
      </c>
      <c r="AC24" s="49">
        <v>0.36148412819877423</v>
      </c>
      <c r="AD24" s="49">
        <v>0</v>
      </c>
      <c r="AE24" s="49">
        <v>0</v>
      </c>
      <c r="AF24" s="49">
        <v>5.8405307303761438</v>
      </c>
      <c r="AG24" s="49">
        <v>0</v>
      </c>
      <c r="AH24" s="49">
        <v>3.3840754477732382</v>
      </c>
      <c r="AI24" s="49">
        <v>0.34933186214656908</v>
      </c>
      <c r="AJ24" s="49">
        <v>0.4633140585126726</v>
      </c>
      <c r="AK24" s="49">
        <v>1.4242686815228423</v>
      </c>
      <c r="AL24" s="49">
        <v>1.0997290927418044</v>
      </c>
      <c r="AM24" s="49">
        <v>0</v>
      </c>
      <c r="AN24" s="49">
        <v>0</v>
      </c>
      <c r="AO24" s="48">
        <v>6664.2996160857811</v>
      </c>
      <c r="AP24" s="48">
        <v>0</v>
      </c>
      <c r="AQ24" s="48">
        <v>182.31989456503584</v>
      </c>
      <c r="AR24" s="48">
        <v>592.71937717967262</v>
      </c>
      <c r="AS24" s="47">
        <v>7439.3388878304886</v>
      </c>
      <c r="AT24" s="41"/>
      <c r="AU24" s="41"/>
      <c r="AV24" s="46"/>
    </row>
    <row r="25" spans="1:48" x14ac:dyDescent="0.2">
      <c r="A25" s="51" t="s">
        <v>52</v>
      </c>
      <c r="B25" s="52" t="s">
        <v>51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98">
        <v>0</v>
      </c>
      <c r="U25" s="49">
        <v>0</v>
      </c>
      <c r="V25" s="49">
        <v>0</v>
      </c>
      <c r="W25" s="49">
        <v>3.7882220219404104E-3</v>
      </c>
      <c r="X25" s="49">
        <v>1340.5835326214828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9">
        <v>8.1153206273178839E-3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8">
        <v>1340.595436164132</v>
      </c>
      <c r="AP25" s="48">
        <v>0</v>
      </c>
      <c r="AQ25" s="48">
        <v>36.943464014368246</v>
      </c>
      <c r="AR25" s="48">
        <v>51.707599822577393</v>
      </c>
      <c r="AS25" s="47">
        <v>1429.2465000010779</v>
      </c>
      <c r="AT25" s="41"/>
      <c r="AU25" s="41"/>
      <c r="AV25" s="46"/>
    </row>
    <row r="26" spans="1:48" x14ac:dyDescent="0.2">
      <c r="A26" s="51" t="s">
        <v>50</v>
      </c>
      <c r="B26" s="50" t="s">
        <v>49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98">
        <v>0</v>
      </c>
      <c r="U26" s="49">
        <v>0</v>
      </c>
      <c r="V26" s="49">
        <v>1.9794485469812639</v>
      </c>
      <c r="W26" s="49">
        <v>0</v>
      </c>
      <c r="X26" s="49">
        <v>1.1461130044127434</v>
      </c>
      <c r="Y26" s="49">
        <v>2104.0084331079674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8">
        <v>2107.1339946593616</v>
      </c>
      <c r="AP26" s="48">
        <v>0</v>
      </c>
      <c r="AQ26" s="48">
        <v>233.57004426499836</v>
      </c>
      <c r="AR26" s="48">
        <v>176.69358968081846</v>
      </c>
      <c r="AS26" s="47">
        <v>2517.3976286051784</v>
      </c>
      <c r="AT26" s="41"/>
      <c r="AU26" s="41"/>
      <c r="AV26" s="46"/>
    </row>
    <row r="27" spans="1:48" ht="29" x14ac:dyDescent="0.2">
      <c r="A27" s="51" t="s">
        <v>48</v>
      </c>
      <c r="B27" s="52" t="s">
        <v>47</v>
      </c>
      <c r="C27" s="49">
        <v>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98">
        <v>0</v>
      </c>
      <c r="U27" s="49">
        <v>4.5182586445902366</v>
      </c>
      <c r="V27" s="49">
        <v>0</v>
      </c>
      <c r="W27" s="49">
        <v>0</v>
      </c>
      <c r="X27" s="49">
        <v>1.2443526606479201</v>
      </c>
      <c r="Y27" s="49">
        <v>0</v>
      </c>
      <c r="Z27" s="49">
        <v>3900.9091574664549</v>
      </c>
      <c r="AA27" s="49">
        <v>0</v>
      </c>
      <c r="AB27" s="49">
        <v>0</v>
      </c>
      <c r="AC27" s="49">
        <v>0</v>
      </c>
      <c r="AD27" s="49">
        <v>0</v>
      </c>
      <c r="AE27" s="49">
        <v>0.45240226787310078</v>
      </c>
      <c r="AF27" s="49">
        <v>19.147499316110878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49">
        <v>0</v>
      </c>
      <c r="AM27" s="49">
        <v>0</v>
      </c>
      <c r="AN27" s="49">
        <v>0</v>
      </c>
      <c r="AO27" s="48">
        <v>3926.2716703556771</v>
      </c>
      <c r="AP27" s="48">
        <v>0</v>
      </c>
      <c r="AQ27" s="48">
        <v>78.521939843473376</v>
      </c>
      <c r="AR27" s="48">
        <v>444.02571887232125</v>
      </c>
      <c r="AS27" s="47">
        <v>4448.8193290714707</v>
      </c>
      <c r="AT27" s="41"/>
      <c r="AU27" s="41"/>
      <c r="AV27" s="46"/>
    </row>
    <row r="28" spans="1:48" x14ac:dyDescent="0.2">
      <c r="A28" s="51" t="s">
        <v>46</v>
      </c>
      <c r="B28" s="52" t="s">
        <v>45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98">
        <v>0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5666.3697054648474</v>
      </c>
      <c r="AB28" s="49">
        <v>0</v>
      </c>
      <c r="AC28" s="49">
        <v>0</v>
      </c>
      <c r="AD28" s="49">
        <v>0</v>
      </c>
      <c r="AE28" s="49">
        <v>0</v>
      </c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49">
        <v>0</v>
      </c>
      <c r="AM28" s="49">
        <v>0</v>
      </c>
      <c r="AN28" s="49">
        <v>0</v>
      </c>
      <c r="AO28" s="48">
        <v>5666.3697054648474</v>
      </c>
      <c r="AP28" s="48">
        <v>0</v>
      </c>
      <c r="AQ28" s="48">
        <v>0</v>
      </c>
      <c r="AR28" s="48">
        <v>766.19722712741418</v>
      </c>
      <c r="AS28" s="47">
        <v>6432.5669325922618</v>
      </c>
      <c r="AT28" s="41"/>
      <c r="AU28" s="41"/>
      <c r="AV28" s="46"/>
    </row>
    <row r="29" spans="1:48" x14ac:dyDescent="0.2">
      <c r="A29" s="51" t="s">
        <v>44</v>
      </c>
      <c r="B29" s="50" t="s">
        <v>43</v>
      </c>
      <c r="C29" s="49">
        <v>0</v>
      </c>
      <c r="D29" s="49">
        <v>2.9102221811655857</v>
      </c>
      <c r="E29" s="49">
        <v>14.563651426236781</v>
      </c>
      <c r="F29" s="49">
        <v>0.65928045043103278</v>
      </c>
      <c r="G29" s="49">
        <v>0.87319879460751582</v>
      </c>
      <c r="H29" s="49">
        <v>8.9481126637867294E-4</v>
      </c>
      <c r="I29" s="49">
        <v>2.1091851886567441</v>
      </c>
      <c r="J29" s="49">
        <v>1.2785570017279986E-2</v>
      </c>
      <c r="K29" s="49">
        <v>5.4405700983533603</v>
      </c>
      <c r="L29" s="49">
        <v>10.890818189669508</v>
      </c>
      <c r="M29" s="49">
        <v>0</v>
      </c>
      <c r="N29" s="49">
        <v>0</v>
      </c>
      <c r="O29" s="49">
        <v>2.0515565626965353</v>
      </c>
      <c r="P29" s="49">
        <v>0.25284759224407471</v>
      </c>
      <c r="Q29" s="49">
        <v>0.86435768758590936</v>
      </c>
      <c r="R29" s="49">
        <v>0.99935238816289473</v>
      </c>
      <c r="S29" s="49">
        <v>2.9703229845456902</v>
      </c>
      <c r="T29" s="98">
        <v>102.15923230898404</v>
      </c>
      <c r="U29" s="49">
        <v>38.906489918811488</v>
      </c>
      <c r="V29" s="49">
        <v>136.95842167561537</v>
      </c>
      <c r="W29" s="49">
        <v>76.245259110367357</v>
      </c>
      <c r="X29" s="49">
        <v>1.802165360076103</v>
      </c>
      <c r="Y29" s="49">
        <v>3.7384506001531701</v>
      </c>
      <c r="Z29" s="49">
        <v>0.19517294381688155</v>
      </c>
      <c r="AA29" s="49">
        <v>0</v>
      </c>
      <c r="AB29" s="49">
        <v>9767.4696105982148</v>
      </c>
      <c r="AC29" s="49">
        <v>3.0436036067316405</v>
      </c>
      <c r="AD29" s="49">
        <v>0</v>
      </c>
      <c r="AE29" s="49">
        <v>1.2994933459343694</v>
      </c>
      <c r="AF29" s="49">
        <v>0</v>
      </c>
      <c r="AG29" s="49">
        <v>0</v>
      </c>
      <c r="AH29" s="49">
        <v>2.0924379358274106</v>
      </c>
      <c r="AI29" s="49">
        <v>6.6482124940538547</v>
      </c>
      <c r="AJ29" s="49">
        <v>0</v>
      </c>
      <c r="AK29" s="49">
        <v>5.0516671664189712</v>
      </c>
      <c r="AL29" s="49">
        <v>7.7111683182366528</v>
      </c>
      <c r="AM29" s="49">
        <v>0</v>
      </c>
      <c r="AN29" s="49">
        <v>0</v>
      </c>
      <c r="AO29" s="48">
        <v>10197.920429308882</v>
      </c>
      <c r="AP29" s="48">
        <v>0</v>
      </c>
      <c r="AQ29" s="48">
        <v>16.063583534700786</v>
      </c>
      <c r="AR29" s="48">
        <v>0</v>
      </c>
      <c r="AS29" s="47">
        <v>10213.984012843583</v>
      </c>
      <c r="AT29" s="41"/>
      <c r="AU29" s="41"/>
      <c r="AV29" s="46"/>
    </row>
    <row r="30" spans="1:48" ht="57" x14ac:dyDescent="0.2">
      <c r="A30" s="51" t="s">
        <v>42</v>
      </c>
      <c r="B30" s="50" t="s">
        <v>41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0.75715950091156914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0.33466601692360876</v>
      </c>
      <c r="S30" s="49">
        <v>0</v>
      </c>
      <c r="T30" s="98">
        <v>1.0204114271902966</v>
      </c>
      <c r="U30" s="49">
        <v>2.6848647997678889</v>
      </c>
      <c r="V30" s="49">
        <v>1.5494997324149635</v>
      </c>
      <c r="W30" s="49">
        <v>0</v>
      </c>
      <c r="X30" s="49">
        <v>0</v>
      </c>
      <c r="Y30" s="49">
        <v>0</v>
      </c>
      <c r="Z30" s="49">
        <v>2.3963959972615783</v>
      </c>
      <c r="AA30" s="49">
        <v>0</v>
      </c>
      <c r="AB30" s="49">
        <v>0</v>
      </c>
      <c r="AC30" s="49">
        <v>1459.9049352758989</v>
      </c>
      <c r="AD30" s="49">
        <v>0</v>
      </c>
      <c r="AE30" s="49">
        <v>0</v>
      </c>
      <c r="AF30" s="49">
        <v>0</v>
      </c>
      <c r="AG30" s="49">
        <v>0</v>
      </c>
      <c r="AH30" s="49">
        <v>6.1168303271953571E-2</v>
      </c>
      <c r="AI30" s="49">
        <v>0.11554704598434921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8">
        <v>1468.8246480996249</v>
      </c>
      <c r="AP30" s="48">
        <v>0</v>
      </c>
      <c r="AQ30" s="48">
        <v>75.43848147701874</v>
      </c>
      <c r="AR30" s="48">
        <v>269.20193153438436</v>
      </c>
      <c r="AS30" s="47">
        <v>1813.4650611110283</v>
      </c>
      <c r="AT30" s="41"/>
      <c r="AU30" s="41"/>
      <c r="AV30" s="46"/>
    </row>
    <row r="31" spans="1:48" x14ac:dyDescent="0.2">
      <c r="A31" s="51" t="s">
        <v>40</v>
      </c>
      <c r="B31" s="50" t="s">
        <v>39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98">
        <v>0</v>
      </c>
      <c r="U31" s="49">
        <v>1.2201112345559794E-2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299.52858993803181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8">
        <v>299.54079105037738</v>
      </c>
      <c r="AP31" s="48">
        <v>0</v>
      </c>
      <c r="AQ31" s="48">
        <v>-12.22910740846466</v>
      </c>
      <c r="AR31" s="48">
        <v>15.627414822887907</v>
      </c>
      <c r="AS31" s="47">
        <v>302.93909846480062</v>
      </c>
      <c r="AT31" s="41"/>
      <c r="AU31" s="41"/>
      <c r="AV31" s="46"/>
    </row>
    <row r="32" spans="1:48" ht="43" x14ac:dyDescent="0.2">
      <c r="A32" s="51" t="s">
        <v>38</v>
      </c>
      <c r="B32" s="52" t="s">
        <v>37</v>
      </c>
      <c r="C32" s="49">
        <v>0</v>
      </c>
      <c r="D32" s="49">
        <v>0</v>
      </c>
      <c r="E32" s="49">
        <v>0</v>
      </c>
      <c r="F32" s="49">
        <v>7.2345280097237605E-2</v>
      </c>
      <c r="G32" s="49">
        <v>0.26688203799401455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98">
        <v>0</v>
      </c>
      <c r="U32" s="49">
        <v>17.966096676218857</v>
      </c>
      <c r="V32" s="49">
        <v>3.0857459516989094E-2</v>
      </c>
      <c r="W32" s="49">
        <v>8.1768411572349972E-2</v>
      </c>
      <c r="X32" s="49">
        <v>3.3344324449464704</v>
      </c>
      <c r="Y32" s="49">
        <v>0</v>
      </c>
      <c r="Z32" s="49">
        <v>0.38472953264191634</v>
      </c>
      <c r="AA32" s="49">
        <v>0</v>
      </c>
      <c r="AB32" s="49">
        <v>0</v>
      </c>
      <c r="AC32" s="49">
        <v>0.64884487123349111</v>
      </c>
      <c r="AD32" s="49">
        <v>0</v>
      </c>
      <c r="AE32" s="49">
        <v>791.04611736583183</v>
      </c>
      <c r="AF32" s="49">
        <v>3.5185134936378121E-3</v>
      </c>
      <c r="AG32" s="49">
        <v>0</v>
      </c>
      <c r="AH32" s="49">
        <v>0</v>
      </c>
      <c r="AI32" s="49">
        <v>0</v>
      </c>
      <c r="AJ32" s="49">
        <v>0</v>
      </c>
      <c r="AK32" s="49">
        <v>2.0259410559926057</v>
      </c>
      <c r="AL32" s="49">
        <v>0</v>
      </c>
      <c r="AM32" s="49">
        <v>0</v>
      </c>
      <c r="AN32" s="49">
        <v>0</v>
      </c>
      <c r="AO32" s="48">
        <v>815.86153364953941</v>
      </c>
      <c r="AP32" s="48">
        <v>0</v>
      </c>
      <c r="AQ32" s="48">
        <v>20.508695438274415</v>
      </c>
      <c r="AR32" s="48">
        <v>57.47591639144057</v>
      </c>
      <c r="AS32" s="47">
        <v>893.84614547925446</v>
      </c>
      <c r="AT32" s="41"/>
      <c r="AU32" s="41"/>
      <c r="AV32" s="46"/>
    </row>
    <row r="33" spans="1:49" x14ac:dyDescent="0.2">
      <c r="A33" s="51" t="s">
        <v>36</v>
      </c>
      <c r="B33" s="52" t="s">
        <v>35</v>
      </c>
      <c r="C33" s="49">
        <v>0</v>
      </c>
      <c r="D33" s="49">
        <v>12.700724850281176</v>
      </c>
      <c r="E33" s="49">
        <v>15.393579834490257</v>
      </c>
      <c r="F33" s="49">
        <v>0</v>
      </c>
      <c r="G33" s="49">
        <v>1.4395580069289791</v>
      </c>
      <c r="H33" s="49">
        <v>0</v>
      </c>
      <c r="I33" s="49">
        <v>1.7915795409324893</v>
      </c>
      <c r="J33" s="49">
        <v>5.6371836701382214E-3</v>
      </c>
      <c r="K33" s="49">
        <v>2.7404086786829218</v>
      </c>
      <c r="L33" s="49">
        <v>0.61133736748691758</v>
      </c>
      <c r="M33" s="49">
        <v>0</v>
      </c>
      <c r="N33" s="49">
        <v>0</v>
      </c>
      <c r="O33" s="49">
        <v>0</v>
      </c>
      <c r="P33" s="49">
        <v>0</v>
      </c>
      <c r="Q33" s="49">
        <v>9.3127911902435787E-2</v>
      </c>
      <c r="R33" s="49">
        <v>0.35110794440460746</v>
      </c>
      <c r="S33" s="49">
        <v>5.8665884826775878</v>
      </c>
      <c r="T33" s="98">
        <v>2.7364939408139195</v>
      </c>
      <c r="U33" s="49">
        <v>4.5875531060745027</v>
      </c>
      <c r="V33" s="49">
        <v>19.75195187264352</v>
      </c>
      <c r="W33" s="49">
        <v>0</v>
      </c>
      <c r="X33" s="49">
        <v>0.28744078017183344</v>
      </c>
      <c r="Y33" s="49">
        <v>0.91022861523693366</v>
      </c>
      <c r="Z33" s="49">
        <v>0</v>
      </c>
      <c r="AA33" s="49">
        <v>0</v>
      </c>
      <c r="AB33" s="49">
        <v>6.8576317089895555</v>
      </c>
      <c r="AC33" s="49">
        <v>0</v>
      </c>
      <c r="AD33" s="49">
        <v>0</v>
      </c>
      <c r="AE33" s="49">
        <v>0</v>
      </c>
      <c r="AF33" s="49">
        <v>1557.5167714925037</v>
      </c>
      <c r="AG33" s="49">
        <v>0</v>
      </c>
      <c r="AH33" s="49">
        <v>1.501854415822453E-3</v>
      </c>
      <c r="AI33" s="49">
        <v>2.9633526360368592E-4</v>
      </c>
      <c r="AJ33" s="49">
        <v>0</v>
      </c>
      <c r="AK33" s="49">
        <v>0</v>
      </c>
      <c r="AL33" s="49">
        <v>2.2792368715758755</v>
      </c>
      <c r="AM33" s="49">
        <v>0</v>
      </c>
      <c r="AN33" s="49">
        <v>0</v>
      </c>
      <c r="AO33" s="48">
        <v>1635.9227563791469</v>
      </c>
      <c r="AP33" s="48">
        <v>0</v>
      </c>
      <c r="AQ33" s="48">
        <v>90.989310614607902</v>
      </c>
      <c r="AR33" s="48">
        <v>652.05327102371427</v>
      </c>
      <c r="AS33" s="47">
        <v>2378.9653380174691</v>
      </c>
      <c r="AT33" s="41"/>
      <c r="AU33" s="41"/>
      <c r="AV33" s="46"/>
    </row>
    <row r="34" spans="1:49" ht="29" x14ac:dyDescent="0.2">
      <c r="A34" s="51">
        <v>84</v>
      </c>
      <c r="B34" s="50" t="s">
        <v>34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98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7892.642310358171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8">
        <v>7892.642310358171</v>
      </c>
      <c r="AP34" s="48">
        <v>0</v>
      </c>
      <c r="AQ34" s="48">
        <v>0</v>
      </c>
      <c r="AR34" s="48">
        <v>0</v>
      </c>
      <c r="AS34" s="47">
        <v>7892.642310358171</v>
      </c>
      <c r="AT34" s="41"/>
      <c r="AU34" s="41"/>
      <c r="AV34" s="46"/>
    </row>
    <row r="35" spans="1:49" x14ac:dyDescent="0.2">
      <c r="A35" s="51">
        <v>85</v>
      </c>
      <c r="B35" s="50" t="s">
        <v>33</v>
      </c>
      <c r="C35" s="49">
        <v>0</v>
      </c>
      <c r="D35" s="49">
        <v>0</v>
      </c>
      <c r="E35" s="49">
        <v>0</v>
      </c>
      <c r="F35" s="49">
        <v>0</v>
      </c>
      <c r="G35" s="49">
        <v>8.2175409567256663E-3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6.0688567905041027E-2</v>
      </c>
      <c r="R35" s="49">
        <v>0</v>
      </c>
      <c r="S35" s="49">
        <v>0</v>
      </c>
      <c r="T35" s="98">
        <v>0</v>
      </c>
      <c r="U35" s="49">
        <v>0</v>
      </c>
      <c r="V35" s="49">
        <v>0.1409992586216349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5417.7649361495842</v>
      </c>
      <c r="AI35" s="49">
        <v>1.9391112843276235</v>
      </c>
      <c r="AJ35" s="49">
        <v>0</v>
      </c>
      <c r="AK35" s="49">
        <v>0</v>
      </c>
      <c r="AL35" s="49">
        <v>0</v>
      </c>
      <c r="AM35" s="49">
        <v>0</v>
      </c>
      <c r="AN35" s="49">
        <v>0</v>
      </c>
      <c r="AO35" s="48">
        <v>5419.9139528013957</v>
      </c>
      <c r="AP35" s="48">
        <v>0</v>
      </c>
      <c r="AQ35" s="48">
        <v>0</v>
      </c>
      <c r="AR35" s="48">
        <v>293.63272945451632</v>
      </c>
      <c r="AS35" s="47">
        <v>5713.5466822559119</v>
      </c>
      <c r="AT35" s="41"/>
      <c r="AU35" s="41"/>
      <c r="AV35" s="46"/>
    </row>
    <row r="36" spans="1:49" x14ac:dyDescent="0.2">
      <c r="A36" s="51">
        <v>86</v>
      </c>
      <c r="B36" s="50" t="s">
        <v>32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4.2600457699072856E-2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98">
        <v>0.22183611022515393</v>
      </c>
      <c r="U36" s="49">
        <v>0.12716043016318473</v>
      </c>
      <c r="V36" s="49">
        <v>0</v>
      </c>
      <c r="W36" s="49">
        <v>13.557690977820291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1.4015054147640318</v>
      </c>
      <c r="AI36" s="49">
        <v>4157.3269105387644</v>
      </c>
      <c r="AJ36" s="49">
        <v>0</v>
      </c>
      <c r="AK36" s="49">
        <v>0</v>
      </c>
      <c r="AL36" s="49">
        <v>4.6843783956305156</v>
      </c>
      <c r="AM36" s="49">
        <v>0</v>
      </c>
      <c r="AN36" s="49">
        <v>0</v>
      </c>
      <c r="AO36" s="48">
        <v>4177.3620823250667</v>
      </c>
      <c r="AP36" s="48">
        <v>0</v>
      </c>
      <c r="AQ36" s="48">
        <v>0</v>
      </c>
      <c r="AR36" s="48">
        <v>91.263228488739941</v>
      </c>
      <c r="AS36" s="47">
        <v>4268.6253108138062</v>
      </c>
      <c r="AT36" s="41"/>
      <c r="AU36" s="41"/>
      <c r="AV36" s="46"/>
    </row>
    <row r="37" spans="1:49" x14ac:dyDescent="0.2">
      <c r="A37" s="51" t="s">
        <v>31</v>
      </c>
      <c r="B37" s="52" t="s">
        <v>30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98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0.20967994999717596</v>
      </c>
      <c r="AH37" s="49">
        <v>0</v>
      </c>
      <c r="AI37" s="49">
        <v>0</v>
      </c>
      <c r="AJ37" s="49">
        <v>378.91219612828388</v>
      </c>
      <c r="AK37" s="49">
        <v>0</v>
      </c>
      <c r="AL37" s="49">
        <v>0</v>
      </c>
      <c r="AM37" s="49">
        <v>0</v>
      </c>
      <c r="AN37" s="49">
        <v>0</v>
      </c>
      <c r="AO37" s="48">
        <v>379.12187607828105</v>
      </c>
      <c r="AP37" s="48">
        <v>0</v>
      </c>
      <c r="AQ37" s="48">
        <v>0</v>
      </c>
      <c r="AR37" s="48">
        <v>0</v>
      </c>
      <c r="AS37" s="47">
        <v>379.12187607828105</v>
      </c>
      <c r="AT37" s="41"/>
      <c r="AU37" s="41"/>
      <c r="AV37" s="46"/>
    </row>
    <row r="38" spans="1:49" x14ac:dyDescent="0.2">
      <c r="A38" s="51" t="s">
        <v>29</v>
      </c>
      <c r="B38" s="52" t="s">
        <v>28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98">
        <v>0</v>
      </c>
      <c r="U38" s="49">
        <v>0.24888377810154361</v>
      </c>
      <c r="V38" s="49">
        <v>0</v>
      </c>
      <c r="W38" s="49">
        <v>8.5279115411631032</v>
      </c>
      <c r="X38" s="49">
        <v>0.51373786820804235</v>
      </c>
      <c r="Y38" s="49">
        <v>0</v>
      </c>
      <c r="Z38" s="49">
        <v>0</v>
      </c>
      <c r="AA38" s="49">
        <v>0</v>
      </c>
      <c r="AB38" s="49">
        <v>6.9199827505860849</v>
      </c>
      <c r="AC38" s="49">
        <v>0</v>
      </c>
      <c r="AD38" s="49">
        <v>0</v>
      </c>
      <c r="AE38" s="49">
        <v>1.5082227209449361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5545.2776654412992</v>
      </c>
      <c r="AL38" s="49">
        <v>0</v>
      </c>
      <c r="AM38" s="49">
        <v>0</v>
      </c>
      <c r="AN38" s="49">
        <v>0</v>
      </c>
      <c r="AO38" s="48">
        <v>5562.9964041003032</v>
      </c>
      <c r="AP38" s="48">
        <v>0</v>
      </c>
      <c r="AQ38" s="48">
        <v>246.89302747720856</v>
      </c>
      <c r="AR38" s="48">
        <v>172.93252294343088</v>
      </c>
      <c r="AS38" s="47">
        <v>5982.8219545209431</v>
      </c>
      <c r="AT38" s="41"/>
      <c r="AU38" s="41"/>
      <c r="AV38" s="46"/>
    </row>
    <row r="39" spans="1:49" x14ac:dyDescent="0.2">
      <c r="A39" s="51" t="s">
        <v>27</v>
      </c>
      <c r="B39" s="52" t="s">
        <v>26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0.22765713566119808</v>
      </c>
      <c r="T39" s="98">
        <v>0</v>
      </c>
      <c r="U39" s="49">
        <v>0.48121086706956961</v>
      </c>
      <c r="V39" s="49">
        <v>0</v>
      </c>
      <c r="W39" s="49">
        <v>6.1019677135866174E-2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2.9443514223235403E-2</v>
      </c>
      <c r="AG39" s="49">
        <v>0</v>
      </c>
      <c r="AH39" s="49">
        <v>0</v>
      </c>
      <c r="AI39" s="49">
        <v>0.35601125898819624</v>
      </c>
      <c r="AJ39" s="49">
        <v>0</v>
      </c>
      <c r="AK39" s="49">
        <v>0</v>
      </c>
      <c r="AL39" s="49">
        <v>1263.7914948246994</v>
      </c>
      <c r="AM39" s="49">
        <v>0</v>
      </c>
      <c r="AN39" s="49">
        <v>0</v>
      </c>
      <c r="AO39" s="48">
        <v>1264.9468372777774</v>
      </c>
      <c r="AP39" s="48">
        <v>0</v>
      </c>
      <c r="AQ39" s="48">
        <v>88.221282832479304</v>
      </c>
      <c r="AR39" s="48">
        <v>98.644152713103111</v>
      </c>
      <c r="AS39" s="47">
        <v>1451.8122728233598</v>
      </c>
      <c r="AT39" s="41"/>
      <c r="AU39" s="41"/>
      <c r="AV39" s="46"/>
    </row>
    <row r="40" spans="1:49" ht="57" x14ac:dyDescent="0.2">
      <c r="A40" s="51" t="s">
        <v>25</v>
      </c>
      <c r="B40" s="52" t="s">
        <v>24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98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95.180799881987809</v>
      </c>
      <c r="AN40" s="49">
        <v>0</v>
      </c>
      <c r="AO40" s="48">
        <v>95.180799881987809</v>
      </c>
      <c r="AP40" s="48">
        <v>0</v>
      </c>
      <c r="AQ40" s="48">
        <v>0</v>
      </c>
      <c r="AR40" s="48">
        <v>0</v>
      </c>
      <c r="AS40" s="47">
        <v>95.180799881987809</v>
      </c>
      <c r="AT40" s="41"/>
      <c r="AU40" s="41"/>
      <c r="AV40" s="46"/>
    </row>
    <row r="41" spans="1:49" ht="29" x14ac:dyDescent="0.2">
      <c r="A41" s="51" t="s">
        <v>23</v>
      </c>
      <c r="B41" s="50" t="s">
        <v>22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98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8">
        <v>0</v>
      </c>
      <c r="AP41" s="48">
        <v>0</v>
      </c>
      <c r="AQ41" s="48">
        <v>0</v>
      </c>
      <c r="AR41" s="48">
        <v>0</v>
      </c>
      <c r="AS41" s="47">
        <v>0</v>
      </c>
      <c r="AT41" s="41"/>
      <c r="AU41" s="41"/>
      <c r="AV41" s="46"/>
    </row>
    <row r="42" spans="1:49" x14ac:dyDescent="0.2">
      <c r="A42" s="45"/>
      <c r="B42" s="44" t="s">
        <v>21</v>
      </c>
      <c r="C42" s="43">
        <v>8082.2281981575279</v>
      </c>
      <c r="D42" s="43">
        <v>2314.4540492138376</v>
      </c>
      <c r="E42" s="43">
        <v>14395.817012801068</v>
      </c>
      <c r="F42" s="43">
        <v>685.74784750508479</v>
      </c>
      <c r="G42" s="43">
        <v>756.84519585199109</v>
      </c>
      <c r="H42" s="43">
        <v>265.9422320957807</v>
      </c>
      <c r="I42" s="43">
        <v>796.98566410676983</v>
      </c>
      <c r="J42" s="43">
        <v>440.9783314846897</v>
      </c>
      <c r="K42" s="43">
        <v>3865.8415680152584</v>
      </c>
      <c r="L42" s="43">
        <v>2978.4533104487964</v>
      </c>
      <c r="M42" s="43">
        <v>3.2381958339416506</v>
      </c>
      <c r="N42" s="43">
        <v>251.88155379701803</v>
      </c>
      <c r="O42" s="43">
        <v>67.617561867414338</v>
      </c>
      <c r="P42" s="43">
        <v>80.047527107725912</v>
      </c>
      <c r="Q42" s="43">
        <v>720.52296878774996</v>
      </c>
      <c r="R42" s="43">
        <v>2927.484626571264</v>
      </c>
      <c r="S42" s="43">
        <v>1141.5476442981558</v>
      </c>
      <c r="T42" s="101">
        <v>19023.49629627668</v>
      </c>
      <c r="U42" s="43">
        <v>19349.842625543035</v>
      </c>
      <c r="V42" s="43">
        <v>9839.8603525158869</v>
      </c>
      <c r="W42" s="43">
        <v>6692.6616574657737</v>
      </c>
      <c r="X42" s="43">
        <v>1355.4929297481101</v>
      </c>
      <c r="Y42" s="43">
        <v>2116.7591888128695</v>
      </c>
      <c r="Z42" s="43">
        <v>3940.4528138317596</v>
      </c>
      <c r="AA42" s="43">
        <v>5666.3697054648474</v>
      </c>
      <c r="AB42" s="43">
        <v>9828.516385128758</v>
      </c>
      <c r="AC42" s="43">
        <v>1470.3009361025545</v>
      </c>
      <c r="AD42" s="43">
        <v>299.52858993803181</v>
      </c>
      <c r="AE42" s="43">
        <v>1061.7785311708813</v>
      </c>
      <c r="AF42" s="43">
        <v>1615.6245847714335</v>
      </c>
      <c r="AG42" s="43">
        <v>7892.8519903081678</v>
      </c>
      <c r="AH42" s="43">
        <v>5426.6524789848672</v>
      </c>
      <c r="AI42" s="43">
        <v>4182.8384884540064</v>
      </c>
      <c r="AJ42" s="43">
        <v>379.37551018679653</v>
      </c>
      <c r="AK42" s="43">
        <v>5556.3744182234523</v>
      </c>
      <c r="AL42" s="43">
        <v>1312.4846774914668</v>
      </c>
      <c r="AM42" s="43">
        <v>95.180799881987809</v>
      </c>
      <c r="AN42" s="43">
        <v>0</v>
      </c>
      <c r="AO42" s="43">
        <v>146882.07644824544</v>
      </c>
      <c r="AP42" s="43">
        <v>0</v>
      </c>
      <c r="AQ42" s="43">
        <v>12042.850088603987</v>
      </c>
      <c r="AR42" s="43">
        <v>51758.901261803185</v>
      </c>
      <c r="AS42" s="42">
        <v>210683.82779865255</v>
      </c>
      <c r="AT42" s="41"/>
      <c r="AV42" s="40"/>
      <c r="AW42" s="39"/>
    </row>
  </sheetData>
  <mergeCells count="1">
    <mergeCell ref="A1:B1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53FE-1D58-496C-B81B-80F06C5768EC}">
  <dimension ref="A1:E25"/>
  <sheetViews>
    <sheetView workbookViewId="0">
      <selection activeCell="H49" sqref="H49"/>
    </sheetView>
  </sheetViews>
  <sheetFormatPr baseColWidth="10" defaultColWidth="8.83203125" defaultRowHeight="13" x14ac:dyDescent="0.15"/>
  <sheetData>
    <row r="1" spans="1:5" x14ac:dyDescent="0.15">
      <c r="A1" t="s">
        <v>172</v>
      </c>
      <c r="B1" t="s">
        <v>171</v>
      </c>
      <c r="C1" t="s">
        <v>171</v>
      </c>
      <c r="D1" t="s">
        <v>174</v>
      </c>
      <c r="E1" t="s">
        <v>175</v>
      </c>
    </row>
    <row r="2" spans="1:5" x14ac:dyDescent="0.15">
      <c r="A2">
        <v>2020</v>
      </c>
      <c r="B2">
        <v>46.597999999999999</v>
      </c>
      <c r="C2">
        <v>-6.2910000000000004</v>
      </c>
      <c r="D2">
        <v>106.84699999999999</v>
      </c>
    </row>
    <row r="3" spans="1:5" x14ac:dyDescent="0.15">
      <c r="A3">
        <v>2021</v>
      </c>
      <c r="B3">
        <v>51.558</v>
      </c>
      <c r="C3">
        <v>10.644</v>
      </c>
      <c r="D3">
        <v>117.779</v>
      </c>
      <c r="E3">
        <f>(D3/D2-1)*100</f>
        <v>10.231452450700541</v>
      </c>
    </row>
    <row r="4" spans="1:5" x14ac:dyDescent="0.15">
      <c r="A4">
        <v>2022</v>
      </c>
      <c r="B4">
        <v>57.207999999999998</v>
      </c>
      <c r="C4">
        <v>10.96</v>
      </c>
      <c r="D4">
        <v>127.35899999999999</v>
      </c>
      <c r="E4">
        <f t="shared" ref="E4:E9" si="0">(D4/D3-1)*100</f>
        <v>8.1338778559845171</v>
      </c>
    </row>
    <row r="5" spans="1:5" x14ac:dyDescent="0.15">
      <c r="A5">
        <v>2023</v>
      </c>
      <c r="B5">
        <v>61.689</v>
      </c>
      <c r="C5">
        <v>7.8319999999999999</v>
      </c>
      <c r="D5">
        <v>131.11500000000001</v>
      </c>
      <c r="E5">
        <f t="shared" si="0"/>
        <v>2.9491437589805214</v>
      </c>
    </row>
    <row r="6" spans="1:5" x14ac:dyDescent="0.15">
      <c r="A6">
        <v>2024</v>
      </c>
      <c r="B6">
        <v>67.504999999999995</v>
      </c>
      <c r="C6">
        <v>9.4290000000000003</v>
      </c>
      <c r="D6">
        <v>136.126</v>
      </c>
      <c r="E6">
        <f t="shared" si="0"/>
        <v>3.8218357930061453</v>
      </c>
    </row>
    <row r="7" spans="1:5" x14ac:dyDescent="0.15">
      <c r="A7">
        <v>2025</v>
      </c>
      <c r="B7">
        <v>71.540000000000006</v>
      </c>
      <c r="C7">
        <v>5.9770000000000003</v>
      </c>
      <c r="D7">
        <v>141.86000000000001</v>
      </c>
      <c r="E7">
        <f t="shared" si="0"/>
        <v>4.2122739226892802</v>
      </c>
    </row>
    <row r="8" spans="1:5" x14ac:dyDescent="0.15">
      <c r="A8">
        <v>2026</v>
      </c>
      <c r="B8">
        <v>75.117000000000004</v>
      </c>
      <c r="C8">
        <v>5</v>
      </c>
      <c r="D8">
        <v>146.82499999999999</v>
      </c>
      <c r="E8">
        <f t="shared" si="0"/>
        <v>3.4999295079655823</v>
      </c>
    </row>
    <row r="9" spans="1:5" x14ac:dyDescent="0.15">
      <c r="A9">
        <v>2027</v>
      </c>
      <c r="B9">
        <v>78.873000000000005</v>
      </c>
      <c r="C9">
        <v>5</v>
      </c>
      <c r="D9">
        <v>151.964</v>
      </c>
      <c r="E9">
        <f t="shared" si="0"/>
        <v>3.5000851353652385</v>
      </c>
    </row>
    <row r="10" spans="1:5" x14ac:dyDescent="0.15">
      <c r="A10">
        <v>2028</v>
      </c>
      <c r="B10" s="88">
        <f t="shared" ref="B10:B25" si="1">B9*(1+C10/100)</f>
        <v>82.81665000000001</v>
      </c>
      <c r="C10" s="88">
        <v>5</v>
      </c>
      <c r="D10" s="88">
        <f>(1+AVERAGE($E$6:$E$9)/100)*D9</f>
        <v>157.67561418523766</v>
      </c>
    </row>
    <row r="11" spans="1:5" x14ac:dyDescent="0.15">
      <c r="A11">
        <v>2029</v>
      </c>
      <c r="B11" s="88">
        <f t="shared" si="1"/>
        <v>86.957482500000012</v>
      </c>
      <c r="C11" s="88">
        <v>5</v>
      </c>
      <c r="D11" s="88">
        <f t="shared" ref="D11:D25" si="2">(1+AVERAGE($E$6:$E$9)/100)*D10</f>
        <v>163.60190116535443</v>
      </c>
    </row>
    <row r="12" spans="1:5" x14ac:dyDescent="0.15">
      <c r="A12">
        <v>2030</v>
      </c>
      <c r="B12" s="88">
        <f t="shared" si="1"/>
        <v>91.305356625000016</v>
      </c>
      <c r="C12" s="88">
        <v>5</v>
      </c>
      <c r="D12" s="88">
        <f t="shared" si="2"/>
        <v>169.7509294840871</v>
      </c>
    </row>
    <row r="13" spans="1:5" x14ac:dyDescent="0.15">
      <c r="A13">
        <v>2031</v>
      </c>
      <c r="B13" s="88">
        <f t="shared" si="1"/>
        <v>95.870624456250027</v>
      </c>
      <c r="C13" s="88">
        <v>5</v>
      </c>
      <c r="D13" s="88">
        <f t="shared" si="2"/>
        <v>176.13107094389724</v>
      </c>
    </row>
    <row r="14" spans="1:5" x14ac:dyDescent="0.15">
      <c r="A14">
        <v>2032</v>
      </c>
      <c r="B14" s="88">
        <f t="shared" si="1"/>
        <v>100.66415567906253</v>
      </c>
      <c r="C14" s="88">
        <v>5</v>
      </c>
      <c r="D14" s="88">
        <f t="shared" si="2"/>
        <v>182.75101200404481</v>
      </c>
    </row>
    <row r="15" spans="1:5" x14ac:dyDescent="0.15">
      <c r="A15">
        <v>2033</v>
      </c>
      <c r="B15" s="88">
        <f t="shared" si="1"/>
        <v>105.69736346301566</v>
      </c>
      <c r="C15" s="88">
        <v>5</v>
      </c>
      <c r="D15" s="88">
        <f t="shared" si="2"/>
        <v>189.61976560706159</v>
      </c>
    </row>
    <row r="16" spans="1:5" x14ac:dyDescent="0.15">
      <c r="A16">
        <v>2034</v>
      </c>
      <c r="B16" s="88">
        <f t="shared" si="1"/>
        <v>110.98223163616645</v>
      </c>
      <c r="C16" s="88">
        <v>5</v>
      </c>
      <c r="D16" s="88">
        <f t="shared" si="2"/>
        <v>196.74668344972653</v>
      </c>
    </row>
    <row r="17" spans="1:4" x14ac:dyDescent="0.15">
      <c r="A17">
        <v>2035</v>
      </c>
      <c r="B17" s="88">
        <f t="shared" si="1"/>
        <v>116.53134321797478</v>
      </c>
      <c r="C17" s="88">
        <v>5</v>
      </c>
      <c r="D17" s="88">
        <f t="shared" si="2"/>
        <v>204.14146871524943</v>
      </c>
    </row>
    <row r="18" spans="1:4" x14ac:dyDescent="0.15">
      <c r="A18">
        <v>2036</v>
      </c>
      <c r="B18" s="88">
        <f t="shared" si="1"/>
        <v>122.35791037887353</v>
      </c>
      <c r="C18" s="88">
        <v>5</v>
      </c>
      <c r="D18" s="88">
        <f t="shared" si="2"/>
        <v>211.81418928399776</v>
      </c>
    </row>
    <row r="19" spans="1:4" x14ac:dyDescent="0.15">
      <c r="A19">
        <v>2037</v>
      </c>
      <c r="B19" s="88">
        <f t="shared" si="1"/>
        <v>128.4758058978172</v>
      </c>
      <c r="C19" s="88">
        <v>5</v>
      </c>
      <c r="D19" s="88">
        <f t="shared" si="2"/>
        <v>219.77529144075265</v>
      </c>
    </row>
    <row r="20" spans="1:4" x14ac:dyDescent="0.15">
      <c r="A20">
        <v>2038</v>
      </c>
      <c r="B20" s="88">
        <f t="shared" si="1"/>
        <v>134.89959619270806</v>
      </c>
      <c r="C20" s="88">
        <v>5</v>
      </c>
      <c r="D20" s="88">
        <f t="shared" si="2"/>
        <v>228.03561409715644</v>
      </c>
    </row>
    <row r="21" spans="1:4" x14ac:dyDescent="0.15">
      <c r="A21">
        <v>2039</v>
      </c>
      <c r="B21" s="88">
        <f t="shared" si="1"/>
        <v>141.64457600234346</v>
      </c>
      <c r="C21" s="88">
        <v>5</v>
      </c>
      <c r="D21" s="88">
        <f t="shared" si="2"/>
        <v>236.60640354871538</v>
      </c>
    </row>
    <row r="22" spans="1:4" x14ac:dyDescent="0.15">
      <c r="A22">
        <v>2040</v>
      </c>
      <c r="B22" s="88">
        <f t="shared" si="1"/>
        <v>148.72680480246063</v>
      </c>
      <c r="C22" s="88">
        <v>5</v>
      </c>
      <c r="D22" s="88">
        <f t="shared" si="2"/>
        <v>245.49932878644873</v>
      </c>
    </row>
    <row r="23" spans="1:4" x14ac:dyDescent="0.15">
      <c r="A23">
        <v>2041</v>
      </c>
      <c r="B23" s="88">
        <f t="shared" si="1"/>
        <v>156.16314504258366</v>
      </c>
      <c r="C23" s="88">
        <v>5</v>
      </c>
      <c r="D23" s="88">
        <f t="shared" si="2"/>
        <v>254.72649738403109</v>
      </c>
    </row>
    <row r="24" spans="1:4" x14ac:dyDescent="0.15">
      <c r="A24">
        <v>2042</v>
      </c>
      <c r="B24" s="88">
        <f t="shared" si="1"/>
        <v>163.97130229471284</v>
      </c>
      <c r="C24" s="88">
        <v>5</v>
      </c>
      <c r="D24" s="88">
        <f t="shared" si="2"/>
        <v>264.30047198205784</v>
      </c>
    </row>
    <row r="25" spans="1:4" x14ac:dyDescent="0.15">
      <c r="A25">
        <v>2043</v>
      </c>
      <c r="B25" s="88">
        <f t="shared" si="1"/>
        <v>172.1698674094485</v>
      </c>
      <c r="C25" s="88">
        <v>5</v>
      </c>
      <c r="D25" s="88">
        <f t="shared" si="2"/>
        <v>274.23428739187682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 </vt:lpstr>
      <vt:lpstr>SUT calc</vt:lpstr>
      <vt:lpstr>USE (38-38)-2024</vt:lpstr>
      <vt:lpstr>SUPPLY (38-38)-2024</vt:lpstr>
      <vt:lpstr>WEO_Data</vt:lpstr>
    </vt:vector>
  </TitlesOfParts>
  <Company>IMF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Shuyi</dc:creator>
  <cp:lastModifiedBy>Wang, Shuyi</cp:lastModifiedBy>
  <dcterms:created xsi:type="dcterms:W3CDTF">2026-01-18T21:39:39Z</dcterms:created>
  <dcterms:modified xsi:type="dcterms:W3CDTF">2026-01-23T03:38:20Z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2026-01-18T21:53:07Z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10060313-a7e4-4adc-970b-498f064e78d8</vt:lpwstr>
  </property>
  <property fmtid="{D5CDD505-2E9C-101B-9397-08002B2CF9AE}" pid="8" name="MSIP_Label_0c07ed86-5dc5-4593-ad03-a8684b843815_ContentBits">
    <vt:lpwstr>0</vt:lpwstr>
  </property>
  <property fmtid="{D5CDD505-2E9C-101B-9397-08002B2CF9AE}" pid="9" name="MSIP_Label_0c07ed86-5dc5-4593-ad03-a8684b843815_Tag">
    <vt:lpwstr>10, 3, 0, 1</vt:lpwstr>
  </property>
</Properties>
</file>